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heuvreux-my.sharepoint.com/personal/o_saidi_cheuvreux_fr/Documents/PRETAXES 2025/"/>
    </mc:Choice>
  </mc:AlternateContent>
  <xr:revisionPtr revIDLastSave="117" documentId="8_{A6A1D0A2-E332-41C2-9905-BC2DBF77E3A8}" xr6:coauthVersionLast="47" xr6:coauthVersionMax="47" xr10:uidLastSave="{FA23C667-F1EE-4111-B520-E389B04E1E31}"/>
  <bookViews>
    <workbookView xWindow="18240" yWindow="-18120" windowWidth="29040" windowHeight="15720" xr2:uid="{5378BE91-50E6-429C-B725-D7E078F5E2B9}"/>
  </bookViews>
  <sheets>
    <sheet name="Calcul" sheetId="1" r:id="rId1"/>
    <sheet name="Tarifs Cheuvreux" sheetId="2" r:id="rId2"/>
  </sheets>
  <definedNames>
    <definedName name="_xlnm._FilterDatabase" localSheetId="1" hidden="1">'Tarifs Cheuvreux'!$A$3:$H$72</definedName>
    <definedName name="actes">'Tarifs Cheuvreux'!$H$4:$H$40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B13" i="1"/>
  <c r="E13" i="1" s="1"/>
  <c r="C234" i="2"/>
  <c r="C233" i="2"/>
  <c r="C232" i="2"/>
  <c r="C231" i="2"/>
  <c r="C230" i="2"/>
  <c r="C229" i="2"/>
  <c r="C13" i="2"/>
  <c r="C225" i="2"/>
  <c r="C224" i="2"/>
  <c r="C223" i="2"/>
  <c r="C222" i="2"/>
  <c r="C221" i="2"/>
  <c r="C220" i="2"/>
  <c r="A227" i="2"/>
  <c r="A218" i="2"/>
  <c r="A209" i="2"/>
  <c r="C213" i="2" s="1"/>
  <c r="A164" i="2"/>
  <c r="C169" i="2"/>
  <c r="A83" i="2"/>
  <c r="C88" i="2" s="1"/>
  <c r="A155" i="2"/>
  <c r="C158" i="2"/>
  <c r="A74" i="2"/>
  <c r="C80" i="2" s="1"/>
  <c r="A137" i="2"/>
  <c r="C139" i="2"/>
  <c r="A146" i="2"/>
  <c r="C148" i="2"/>
  <c r="A11" i="2"/>
  <c r="C15" i="2"/>
  <c r="A200" i="2"/>
  <c r="C205" i="2"/>
  <c r="A191" i="2"/>
  <c r="C196" i="2"/>
  <c r="A173" i="2"/>
  <c r="C179" i="2" s="1"/>
  <c r="C178" i="2"/>
  <c r="A128" i="2"/>
  <c r="C131" i="2"/>
  <c r="A101" i="2"/>
  <c r="C104" i="2"/>
  <c r="A182" i="2"/>
  <c r="C187" i="2"/>
  <c r="A119" i="2"/>
  <c r="C122" i="2"/>
  <c r="A110" i="2"/>
  <c r="C115" i="2" s="1"/>
  <c r="A92" i="2"/>
  <c r="C95" i="2" s="1"/>
  <c r="A2" i="2"/>
  <c r="C130" i="2"/>
  <c r="C133" i="2"/>
  <c r="N19" i="1"/>
  <c r="B23" i="1"/>
  <c r="B21" i="1"/>
  <c r="C72" i="2"/>
  <c r="C63" i="2"/>
  <c r="C54" i="2"/>
  <c r="C58" i="2"/>
  <c r="C59" i="2"/>
  <c r="C60" i="2"/>
  <c r="C61" i="2"/>
  <c r="C62" i="2"/>
  <c r="C67" i="2"/>
  <c r="C68" i="2"/>
  <c r="C69" i="2"/>
  <c r="C70" i="2"/>
  <c r="C71" i="2"/>
  <c r="C45" i="2"/>
  <c r="C36" i="2"/>
  <c r="C27" i="2"/>
  <c r="U7" i="1"/>
  <c r="M7" i="1"/>
  <c r="E7" i="1"/>
  <c r="C35" i="2"/>
  <c r="C34" i="2"/>
  <c r="C33" i="2"/>
  <c r="C32" i="2"/>
  <c r="C31" i="2"/>
  <c r="C44" i="2"/>
  <c r="C43" i="2"/>
  <c r="C42" i="2"/>
  <c r="C41" i="2"/>
  <c r="C40" i="2"/>
  <c r="C49" i="2"/>
  <c r="C53" i="2"/>
  <c r="C52" i="2"/>
  <c r="C51" i="2"/>
  <c r="C50" i="2"/>
  <c r="C23" i="2"/>
  <c r="C24" i="2"/>
  <c r="C25" i="2"/>
  <c r="C26" i="2"/>
  <c r="C22" i="2"/>
  <c r="D3" i="1"/>
  <c r="B19" i="1"/>
  <c r="B17" i="1"/>
  <c r="B15" i="1"/>
  <c r="N23" i="1"/>
  <c r="N17" i="1"/>
  <c r="V19" i="1"/>
  <c r="N13" i="1"/>
  <c r="N15" i="1"/>
  <c r="V13" i="1"/>
  <c r="V23" i="1"/>
  <c r="V17" i="1"/>
  <c r="V15" i="1"/>
  <c r="V21" i="1"/>
  <c r="N21" i="1"/>
  <c r="C151" i="2"/>
  <c r="C140" i="2"/>
  <c r="C150" i="2"/>
  <c r="C144" i="2"/>
  <c r="C180" i="2"/>
  <c r="C168" i="2"/>
  <c r="C107" i="2"/>
  <c r="C167" i="2"/>
  <c r="C177" i="2"/>
  <c r="C202" i="2"/>
  <c r="C103" i="2"/>
  <c r="C171" i="2"/>
  <c r="C175" i="2"/>
  <c r="C176" i="2"/>
  <c r="C206" i="2"/>
  <c r="C170" i="2"/>
  <c r="C204" i="2"/>
  <c r="E3" i="1"/>
  <c r="C132" i="2"/>
  <c r="C184" i="2"/>
  <c r="C186" i="2"/>
  <c r="C193" i="2"/>
  <c r="C207" i="2"/>
  <c r="C203" i="2"/>
  <c r="C189" i="2"/>
  <c r="C185" i="2"/>
  <c r="C198" i="2"/>
  <c r="C194" i="2"/>
  <c r="C134" i="2"/>
  <c r="C188" i="2"/>
  <c r="C152" i="2"/>
  <c r="C149" i="2"/>
  <c r="C153" i="2"/>
  <c r="C141" i="2"/>
  <c r="C135" i="2"/>
  <c r="C125" i="2"/>
  <c r="C105" i="2"/>
  <c r="C106" i="2"/>
  <c r="C108" i="2"/>
  <c r="C121" i="2"/>
  <c r="C124" i="2"/>
  <c r="C123" i="2"/>
  <c r="C126" i="2"/>
  <c r="C113" i="2"/>
  <c r="C112" i="2"/>
  <c r="C4" i="2"/>
  <c r="C161" i="2"/>
  <c r="C160" i="2"/>
  <c r="C157" i="2"/>
  <c r="C162" i="2"/>
  <c r="C17" i="2"/>
  <c r="C143" i="2"/>
  <c r="C159" i="2"/>
  <c r="C197" i="2"/>
  <c r="C195" i="2"/>
  <c r="C166" i="2"/>
  <c r="C142" i="2"/>
  <c r="D13" i="1" l="1"/>
  <c r="C114" i="2"/>
  <c r="C116" i="2"/>
  <c r="C117" i="2"/>
  <c r="C87" i="2"/>
  <c r="C89" i="2"/>
  <c r="C85" i="2"/>
  <c r="C90" i="2"/>
  <c r="C86" i="2"/>
  <c r="C79" i="2"/>
  <c r="C76" i="2"/>
  <c r="C78" i="2"/>
  <c r="C77" i="2"/>
  <c r="C81" i="2"/>
  <c r="C211" i="2"/>
  <c r="C98" i="2"/>
  <c r="C99" i="2"/>
  <c r="C94" i="2"/>
  <c r="C97" i="2"/>
  <c r="C96" i="2"/>
  <c r="C214" i="2"/>
  <c r="C215" i="2"/>
  <c r="C212" i="2"/>
  <c r="C216" i="2"/>
  <c r="O13" i="1"/>
  <c r="G3" i="1"/>
  <c r="O17" i="1"/>
  <c r="W17" i="1"/>
  <c r="W23" i="1"/>
  <c r="O15" i="1"/>
  <c r="O21" i="1"/>
  <c r="O19" i="1"/>
  <c r="W7" i="1"/>
  <c r="W21" i="1"/>
  <c r="G7" i="1"/>
  <c r="W19" i="1"/>
  <c r="O7" i="1"/>
  <c r="W15" i="1"/>
  <c r="O23" i="1"/>
  <c r="C14" i="2"/>
  <c r="C16" i="2"/>
  <c r="C18" i="2"/>
  <c r="U25" i="1" l="1"/>
  <c r="U27" i="1" s="1"/>
  <c r="M25" i="1"/>
  <c r="M26" i="1" s="1"/>
  <c r="E17" i="1"/>
  <c r="C17" i="1"/>
  <c r="C21" i="1"/>
  <c r="C19" i="1"/>
  <c r="E21" i="1"/>
  <c r="C23" i="1"/>
  <c r="D23" i="1"/>
  <c r="D17" i="1"/>
  <c r="E23" i="1"/>
  <c r="C15" i="1"/>
  <c r="D15" i="1"/>
  <c r="F13" i="1"/>
  <c r="E19" i="1"/>
  <c r="D21" i="1"/>
  <c r="D19" i="1"/>
  <c r="E15" i="1"/>
  <c r="G13" i="1" l="1"/>
  <c r="U28" i="1"/>
  <c r="U26" i="1"/>
  <c r="F23" i="1"/>
  <c r="G23" i="1" s="1"/>
  <c r="M27" i="1"/>
  <c r="M28" i="1"/>
  <c r="F21" i="1"/>
  <c r="G21" i="1" s="1"/>
  <c r="F19" i="1"/>
  <c r="G19" i="1" s="1"/>
  <c r="F17" i="1"/>
  <c r="G17" i="1" s="1"/>
  <c r="F15" i="1"/>
  <c r="G15" i="1" s="1"/>
  <c r="E25" i="1" l="1"/>
  <c r="E28" i="1" l="1"/>
  <c r="E27" i="1"/>
  <c r="E26" i="1"/>
  <c r="M33" i="1"/>
  <c r="M34" i="1" s="1"/>
  <c r="M36" i="1" l="1"/>
  <c r="M35" i="1"/>
</calcChain>
</file>

<file path=xl/sharedStrings.xml><?xml version="1.0" encoding="utf-8"?>
<sst xmlns="http://schemas.openxmlformats.org/spreadsheetml/2006/main" count="434" uniqueCount="75">
  <si>
    <t>Type d'acte (liste)</t>
  </si>
  <si>
    <t>Tarif</t>
  </si>
  <si>
    <t>A Ajouter</t>
  </si>
  <si>
    <t>Prix TTC (saisie)</t>
  </si>
  <si>
    <t>Emol HT sans remise</t>
  </si>
  <si>
    <t>Prêt Pro (Résidentiel) art.444-139</t>
  </si>
  <si>
    <t xml:space="preserve">Notaire </t>
  </si>
  <si>
    <t>Partage (saisie)</t>
  </si>
  <si>
    <t>Emol HT sans remise (après partage)</t>
  </si>
  <si>
    <t>Cheuvreux</t>
  </si>
  <si>
    <t>Calcul de la remise</t>
  </si>
  <si>
    <t>Tranches d'assiette en €</t>
  </si>
  <si>
    <t>Taux de remise</t>
  </si>
  <si>
    <t>Assiette</t>
  </si>
  <si>
    <t>Emol. après remise et partage</t>
  </si>
  <si>
    <t>Tranches d'assiette en € (SAISIE LIBRE)</t>
  </si>
  <si>
    <t>de</t>
  </si>
  <si>
    <t>à</t>
  </si>
  <si>
    <t>Total HT après remise et partage</t>
  </si>
  <si>
    <t>Total TTC après remise et partage</t>
  </si>
  <si>
    <t>Taux de remise moyenne</t>
  </si>
  <si>
    <t>Montant de la remise</t>
  </si>
  <si>
    <t>AU TOTAL</t>
  </si>
  <si>
    <t xml:space="preserve">Total émol HT </t>
  </si>
  <si>
    <t>Total émol TTC</t>
  </si>
  <si>
    <t>Description des articles relatifs au CB :</t>
  </si>
  <si>
    <t>Rappel des règles de partage en CB :</t>
  </si>
  <si>
    <t>CB art.444-129a</t>
  </si>
  <si>
    <t>Vente à la société de CB : réalisé par un tiers</t>
  </si>
  <si>
    <t>50% au notaire du vendeur ; 50% au notaire de la société de CB</t>
  </si>
  <si>
    <t>CB art.444-129b</t>
  </si>
  <si>
    <t>Vente à la société de CB : réalisé par l'utilisateur</t>
  </si>
  <si>
    <t>50% au notaire du preneur ; 50% au notaire de la société de CB</t>
  </si>
  <si>
    <t>CB art.444-130</t>
  </si>
  <si>
    <t>Crédit Bail immobilier</t>
  </si>
  <si>
    <t>-à hauteur du montant de l'investissement : 60% au notaire de l'utilisateur ; 40% au notaire de la société de CB 
-sur le surplus de l'investissement : 50% au notaire de l'utilisateur et 50% au notaire de la société de CB</t>
  </si>
  <si>
    <t>CB art.444-131</t>
  </si>
  <si>
    <t>Levée d'option</t>
  </si>
  <si>
    <t>CB art.444-132a</t>
  </si>
  <si>
    <t>Cession de crédit bail : pure et simple</t>
  </si>
  <si>
    <t>CB art.444-132 a et b</t>
  </si>
  <si>
    <t>40% au notaire du cédant ; 40% au notaire du cessionnaire; 20% au notaire de la société de CB</t>
  </si>
  <si>
    <t>CB art.444-132b</t>
  </si>
  <si>
    <t>Cession de crédit bail : moyennant un prix; attention prendre cet émolument seulement s'il est supérieur à celui du 132a</t>
  </si>
  <si>
    <t>Description des articles relatifs à la donation et donation partage :</t>
  </si>
  <si>
    <t>Donation art.444-67a</t>
  </si>
  <si>
    <t xml:space="preserve">taux plein </t>
  </si>
  <si>
    <t>Donation art.444-67b</t>
  </si>
  <si>
    <t>taux réduit : en cas de donation entre vifs portant uniquement sur des créances, espèces ou valeurs mobilières côtées</t>
  </si>
  <si>
    <t>tarif</t>
  </si>
  <si>
    <t>a ajouter</t>
  </si>
  <si>
    <t>clé</t>
  </si>
  <si>
    <t>Assiette 1</t>
  </si>
  <si>
    <t>Assiettte 2</t>
  </si>
  <si>
    <t>Liste des actes :</t>
  </si>
  <si>
    <t>Vente hors résidentiel art.444-91</t>
  </si>
  <si>
    <t>Vente résidentiel art 444-91</t>
  </si>
  <si>
    <t>Vente HLM art 444-98</t>
  </si>
  <si>
    <t>Transf.Ppté de jouiss.entre collectivités et/ou ets publics art.444-90</t>
  </si>
  <si>
    <t>Déclaration de Succession art.444-63</t>
  </si>
  <si>
    <t>Donation hors pacte Dutreil art.444-67a</t>
  </si>
  <si>
    <t>Donation hors pacte Dutreil  (créances-espèces-VMC) art.444-67b</t>
  </si>
  <si>
    <t>Credit Bail</t>
  </si>
  <si>
    <t>Partage art.444-121</t>
  </si>
  <si>
    <t>Prêt Pro (hors résidentiel) art.444-139</t>
  </si>
  <si>
    <t>Prêt résidentiel art.444-143</t>
  </si>
  <si>
    <t>Echange bilatéral hors résidentiel art.444-117</t>
  </si>
  <si>
    <t>Echange bilatéral résidentiel art.444-117</t>
  </si>
  <si>
    <t>Donation avec pacte Dutreil art.444-67a</t>
  </si>
  <si>
    <t>Donation avec pacte Dutreil  (créances-espèces-VMC) art.444-67b</t>
  </si>
  <si>
    <t>Prorogation de délai résidentiel ou social art.444-168</t>
  </si>
  <si>
    <t>Apport (en matière de société)  art.444-158</t>
  </si>
  <si>
    <t>Association art.444-159</t>
  </si>
  <si>
    <t>Quittance art.144-161</t>
  </si>
  <si>
    <t>Prorogation de délai art.444-168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</si>
</sst>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#,##0\ &quot;€&quot;"/>
    <numFmt numFmtId="167" formatCode="_-* #,##0\ _€_-;\-* #,##0\ _€_-;_-* &quot;-&quot;??\ _€_-;_-@_-"/>
    <numFmt numFmtId="168" formatCode="0.000%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5A1AB"/>
        <bgColor indexed="64"/>
      </patternFill>
    </fill>
    <fill>
      <patternFill patternType="solid">
        <fgColor rgb="FFB8E9E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/>
      <top/>
      <bottom/>
      <diagonal/>
    </border>
    <border>
      <left/>
      <right style="thin">
        <color theme="3" tint="0.39991454817346722"/>
      </right>
      <top/>
      <bottom/>
      <diagonal/>
    </border>
    <border>
      <left/>
      <right/>
      <top/>
      <bottom style="thin">
        <color theme="3" tint="0.39991454817346722"/>
      </bottom>
      <diagonal/>
    </border>
    <border>
      <left style="thin">
        <color theme="3" tint="0.39991454817346722"/>
      </left>
      <right/>
      <top style="thin">
        <color theme="3" tint="0.39991454817346722"/>
      </top>
      <bottom/>
      <diagonal/>
    </border>
    <border>
      <left/>
      <right/>
      <top style="thin">
        <color theme="3" tint="0.39991454817346722"/>
      </top>
      <bottom/>
      <diagonal/>
    </border>
    <border>
      <left/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/>
      <top/>
      <bottom style="thin">
        <color theme="3" tint="0.39988402966399123"/>
      </bottom>
      <diagonal/>
    </border>
    <border>
      <left/>
      <right/>
      <top/>
      <bottom style="thin">
        <color theme="3" tint="0.39988402966399123"/>
      </bottom>
      <diagonal/>
    </border>
    <border>
      <left/>
      <right style="thin">
        <color theme="3" tint="0.39991454817346722"/>
      </right>
      <top/>
      <bottom style="thin">
        <color theme="3" tint="0.39988402966399123"/>
      </bottom>
      <diagonal/>
    </border>
    <border>
      <left/>
      <right style="thin">
        <color theme="3" tint="0.39988402966399123"/>
      </right>
      <top style="thin">
        <color theme="3" tint="0.39991454817346722"/>
      </top>
      <bottom/>
      <diagonal/>
    </border>
    <border>
      <left/>
      <right style="thin">
        <color theme="3" tint="0.39988402966399123"/>
      </right>
      <top/>
      <bottom/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5" fillId="2" borderId="0" xfId="0" applyFont="1" applyFill="1"/>
    <xf numFmtId="166" fontId="5" fillId="2" borderId="0" xfId="0" applyNumberFormat="1" applyFont="1" applyFill="1"/>
    <xf numFmtId="0" fontId="0" fillId="2" borderId="0" xfId="0" applyFill="1"/>
    <xf numFmtId="166" fontId="0" fillId="2" borderId="0" xfId="0" applyNumberFormat="1" applyFill="1"/>
    <xf numFmtId="0" fontId="5" fillId="2" borderId="0" xfId="0" applyFont="1" applyFill="1" applyAlignment="1">
      <alignment horizontal="center"/>
    </xf>
    <xf numFmtId="166" fontId="0" fillId="2" borderId="0" xfId="0" applyNumberFormat="1" applyFill="1" applyAlignment="1">
      <alignment horizontal="left"/>
    </xf>
    <xf numFmtId="166" fontId="7" fillId="2" borderId="0" xfId="0" applyNumberFormat="1" applyFont="1" applyFill="1"/>
    <xf numFmtId="166" fontId="0" fillId="2" borderId="0" xfId="0" applyNumberFormat="1" applyFill="1" applyAlignment="1">
      <alignment horizontal="center"/>
    </xf>
    <xf numFmtId="167" fontId="2" fillId="2" borderId="0" xfId="1" applyNumberFormat="1" applyFont="1" applyFill="1" applyBorder="1"/>
    <xf numFmtId="167" fontId="2" fillId="2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3" fillId="3" borderId="0" xfId="0" applyFont="1" applyFill="1"/>
    <xf numFmtId="0" fontId="6" fillId="3" borderId="0" xfId="0" applyFont="1" applyFill="1"/>
    <xf numFmtId="0" fontId="8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66" fontId="10" fillId="2" borderId="0" xfId="0" applyNumberFormat="1" applyFont="1" applyFill="1"/>
    <xf numFmtId="0" fontId="5" fillId="2" borderId="0" xfId="0" applyFont="1" applyFill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166" fontId="10" fillId="2" borderId="20" xfId="0" applyNumberFormat="1" applyFont="1" applyFill="1" applyBorder="1"/>
    <xf numFmtId="166" fontId="10" fillId="2" borderId="21" xfId="0" applyNumberFormat="1" applyFont="1" applyFill="1" applyBorder="1"/>
    <xf numFmtId="0" fontId="0" fillId="2" borderId="21" xfId="0" applyFill="1" applyBorder="1"/>
    <xf numFmtId="166" fontId="10" fillId="2" borderId="22" xfId="0" applyNumberFormat="1" applyFont="1" applyFill="1" applyBorder="1"/>
    <xf numFmtId="0" fontId="0" fillId="2" borderId="17" xfId="0" applyFill="1" applyBorder="1"/>
    <xf numFmtId="0" fontId="6" fillId="2" borderId="18" xfId="0" applyFont="1" applyFill="1" applyBorder="1" applyAlignment="1">
      <alignment horizontal="center" vertical="center" wrapText="1"/>
    </xf>
    <xf numFmtId="166" fontId="0" fillId="2" borderId="18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5" fillId="2" borderId="18" xfId="0" applyNumberFormat="1" applyFont="1" applyFill="1" applyBorder="1"/>
    <xf numFmtId="9" fontId="3" fillId="2" borderId="17" xfId="0" applyNumberFormat="1" applyFont="1" applyFill="1" applyBorder="1" applyAlignment="1">
      <alignment horizontal="left"/>
    </xf>
    <xf numFmtId="0" fontId="3" fillId="0" borderId="17" xfId="0" applyFont="1" applyBorder="1" applyAlignment="1">
      <alignment horizontal="left"/>
    </xf>
    <xf numFmtId="9" fontId="2" fillId="2" borderId="0" xfId="12" applyFont="1" applyFill="1" applyBorder="1" applyAlignment="1">
      <alignment horizontal="center"/>
    </xf>
    <xf numFmtId="9" fontId="5" fillId="2" borderId="0" xfId="12" applyFont="1" applyFill="1" applyBorder="1"/>
    <xf numFmtId="166" fontId="6" fillId="0" borderId="0" xfId="0" applyNumberFormat="1" applyFont="1"/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0" fillId="0" borderId="0" xfId="0" applyNumberFormat="1"/>
    <xf numFmtId="166" fontId="6" fillId="0" borderId="17" xfId="0" applyNumberFormat="1" applyFont="1" applyBorder="1"/>
    <xf numFmtId="0" fontId="0" fillId="0" borderId="18" xfId="0" applyBorder="1"/>
    <xf numFmtId="0" fontId="5" fillId="0" borderId="17" xfId="0" applyFont="1" applyBorder="1" applyAlignment="1">
      <alignment horizontal="center"/>
    </xf>
    <xf numFmtId="166" fontId="5" fillId="0" borderId="17" xfId="0" applyNumberFormat="1" applyFont="1" applyBorder="1" applyAlignment="1">
      <alignment horizontal="left"/>
    </xf>
    <xf numFmtId="166" fontId="0" fillId="0" borderId="17" xfId="0" applyNumberFormat="1" applyBorder="1" applyAlignment="1">
      <alignment horizontal="left"/>
    </xf>
    <xf numFmtId="166" fontId="0" fillId="2" borderId="23" xfId="0" applyNumberFormat="1" applyFill="1" applyBorder="1" applyAlignment="1">
      <alignment horizontal="left"/>
    </xf>
    <xf numFmtId="166" fontId="0" fillId="2" borderId="19" xfId="0" applyNumberFormat="1" applyFill="1" applyBorder="1"/>
    <xf numFmtId="0" fontId="0" fillId="0" borderId="19" xfId="0" applyBorder="1"/>
    <xf numFmtId="0" fontId="0" fillId="0" borderId="24" xfId="0" applyBorder="1"/>
    <xf numFmtId="0" fontId="6" fillId="4" borderId="2" xfId="0" applyFont="1" applyFill="1" applyBorder="1" applyAlignment="1">
      <alignment horizontal="center"/>
    </xf>
    <xf numFmtId="0" fontId="11" fillId="2" borderId="0" xfId="0" applyFont="1" applyFill="1"/>
    <xf numFmtId="0" fontId="11" fillId="2" borderId="3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11" fillId="2" borderId="7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2" fillId="2" borderId="0" xfId="0" applyFont="1" applyFill="1"/>
    <xf numFmtId="0" fontId="6" fillId="3" borderId="23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2" borderId="26" xfId="0" applyFill="1" applyBorder="1" applyAlignment="1">
      <alignment horizontal="right"/>
    </xf>
    <xf numFmtId="0" fontId="0" fillId="2" borderId="26" xfId="0" applyFill="1" applyBorder="1"/>
    <xf numFmtId="0" fontId="0" fillId="2" borderId="27" xfId="0" applyFill="1" applyBorder="1"/>
    <xf numFmtId="0" fontId="5" fillId="0" borderId="0" xfId="0" applyFont="1" applyAlignment="1">
      <alignment horizontal="right"/>
    </xf>
    <xf numFmtId="166" fontId="5" fillId="0" borderId="0" xfId="0" applyNumberFormat="1" applyFont="1"/>
    <xf numFmtId="0" fontId="0" fillId="2" borderId="1" xfId="0" applyFill="1" applyBorder="1"/>
    <xf numFmtId="167" fontId="2" fillId="2" borderId="1" xfId="1" applyNumberFormat="1" applyFont="1" applyFill="1" applyBorder="1"/>
    <xf numFmtId="9" fontId="0" fillId="2" borderId="8" xfId="0" applyNumberFormat="1" applyFill="1" applyBorder="1" applyAlignment="1">
      <alignment horizontal="center"/>
    </xf>
    <xf numFmtId="9" fontId="0" fillId="2" borderId="9" xfId="0" applyNumberForma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166" fontId="10" fillId="2" borderId="28" xfId="0" applyNumberFormat="1" applyFont="1" applyFill="1" applyBorder="1"/>
    <xf numFmtId="0" fontId="0" fillId="2" borderId="29" xfId="0" applyFill="1" applyBorder="1"/>
    <xf numFmtId="0" fontId="6" fillId="2" borderId="29" xfId="0" applyFont="1" applyFill="1" applyBorder="1" applyAlignment="1">
      <alignment horizontal="center" vertical="center" wrapText="1"/>
    </xf>
    <xf numFmtId="166" fontId="0" fillId="2" borderId="29" xfId="0" applyNumberFormat="1" applyFill="1" applyBorder="1" applyAlignment="1">
      <alignment horizontal="center"/>
    </xf>
    <xf numFmtId="166" fontId="6" fillId="2" borderId="29" xfId="0" applyNumberFormat="1" applyFont="1" applyFill="1" applyBorder="1"/>
    <xf numFmtId="166" fontId="5" fillId="2" borderId="29" xfId="0" applyNumberFormat="1" applyFont="1" applyFill="1" applyBorder="1"/>
    <xf numFmtId="0" fontId="5" fillId="2" borderId="29" xfId="0" applyFont="1" applyFill="1" applyBorder="1"/>
    <xf numFmtId="0" fontId="0" fillId="2" borderId="30" xfId="0" applyFill="1" applyBorder="1"/>
    <xf numFmtId="166" fontId="5" fillId="2" borderId="10" xfId="0" applyNumberFormat="1" applyFont="1" applyFill="1" applyBorder="1" applyAlignment="1">
      <alignment horizontal="center"/>
    </xf>
    <xf numFmtId="165" fontId="13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/>
    </xf>
    <xf numFmtId="166" fontId="5" fillId="4" borderId="0" xfId="0" applyNumberFormat="1" applyFont="1" applyFill="1"/>
    <xf numFmtId="167" fontId="5" fillId="4" borderId="0" xfId="12" applyNumberFormat="1" applyFont="1" applyFill="1" applyBorder="1"/>
    <xf numFmtId="167" fontId="14" fillId="0" borderId="31" xfId="1" applyNumberFormat="1" applyFont="1" applyFill="1" applyBorder="1" applyAlignment="1"/>
    <xf numFmtId="0" fontId="0" fillId="0" borderId="23" xfId="0" applyBorder="1"/>
    <xf numFmtId="167" fontId="14" fillId="0" borderId="24" xfId="1" applyNumberFormat="1" applyFont="1" applyFill="1" applyBorder="1" applyAlignment="1"/>
    <xf numFmtId="0" fontId="0" fillId="0" borderId="32" xfId="0" applyBorder="1"/>
    <xf numFmtId="0" fontId="12" fillId="2" borderId="33" xfId="0" applyFont="1" applyFill="1" applyBorder="1"/>
    <xf numFmtId="0" fontId="0" fillId="0" borderId="34" xfId="0" applyBorder="1"/>
    <xf numFmtId="0" fontId="4" fillId="3" borderId="0" xfId="0" applyFont="1" applyFill="1"/>
    <xf numFmtId="0" fontId="8" fillId="5" borderId="7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left"/>
    </xf>
    <xf numFmtId="0" fontId="15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/>
    </xf>
    <xf numFmtId="0" fontId="8" fillId="3" borderId="5" xfId="0" applyFont="1" applyFill="1" applyBorder="1"/>
    <xf numFmtId="0" fontId="8" fillId="2" borderId="0" xfId="0" applyFont="1" applyFill="1"/>
    <xf numFmtId="0" fontId="8" fillId="2" borderId="7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4" fillId="0" borderId="0" xfId="0" applyFont="1"/>
    <xf numFmtId="0" fontId="16" fillId="2" borderId="0" xfId="0" applyFont="1" applyFill="1"/>
    <xf numFmtId="0" fontId="17" fillId="0" borderId="0" xfId="0" applyFont="1"/>
    <xf numFmtId="0" fontId="18" fillId="6" borderId="1" xfId="0" applyFont="1" applyFill="1" applyBorder="1" applyAlignment="1">
      <alignment horizontal="left" vertical="center"/>
    </xf>
    <xf numFmtId="167" fontId="4" fillId="6" borderId="0" xfId="1" applyNumberFormat="1" applyFont="1" applyFill="1" applyBorder="1"/>
    <xf numFmtId="0" fontId="4" fillId="6" borderId="1" xfId="0" applyFont="1" applyFill="1" applyBorder="1"/>
    <xf numFmtId="167" fontId="4" fillId="6" borderId="1" xfId="1" applyNumberFormat="1" applyFont="1" applyFill="1" applyBorder="1"/>
    <xf numFmtId="0" fontId="18" fillId="6" borderId="0" xfId="0" applyFont="1" applyFill="1" applyAlignment="1">
      <alignment horizontal="left" vertical="center"/>
    </xf>
    <xf numFmtId="167" fontId="4" fillId="6" borderId="5" xfId="1" applyNumberFormat="1" applyFont="1" applyFill="1" applyBorder="1"/>
    <xf numFmtId="0" fontId="4" fillId="6" borderId="0" xfId="0" applyFont="1" applyFill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16" fillId="0" borderId="0" xfId="0" applyFont="1"/>
    <xf numFmtId="167" fontId="2" fillId="0" borderId="0" xfId="1" applyNumberFormat="1" applyFont="1" applyFill="1" applyBorder="1"/>
    <xf numFmtId="9" fontId="2" fillId="0" borderId="0" xfId="12" applyFont="1" applyFill="1" applyBorder="1" applyAlignment="1">
      <alignment horizontal="center"/>
    </xf>
    <xf numFmtId="0" fontId="8" fillId="5" borderId="4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166" fontId="5" fillId="8" borderId="10" xfId="0" applyNumberFormat="1" applyFont="1" applyFill="1" applyBorder="1" applyAlignment="1">
      <alignment horizontal="center"/>
    </xf>
    <xf numFmtId="0" fontId="5" fillId="8" borderId="0" xfId="0" applyFont="1" applyFill="1" applyAlignment="1">
      <alignment horizontal="center" vertical="center"/>
    </xf>
    <xf numFmtId="9" fontId="8" fillId="8" borderId="0" xfId="0" applyNumberFormat="1" applyFont="1" applyFill="1" applyAlignment="1">
      <alignment horizontal="center"/>
    </xf>
    <xf numFmtId="167" fontId="2" fillId="8" borderId="0" xfId="1" applyNumberFormat="1" applyFont="1" applyFill="1" applyBorder="1"/>
    <xf numFmtId="9" fontId="2" fillId="8" borderId="0" xfId="12" applyFont="1" applyFill="1" applyBorder="1" applyAlignment="1">
      <alignment horizontal="center"/>
    </xf>
    <xf numFmtId="167" fontId="8" fillId="8" borderId="0" xfId="1" applyNumberFormat="1" applyFont="1" applyFill="1" applyBorder="1"/>
    <xf numFmtId="167" fontId="5" fillId="2" borderId="0" xfId="1" applyNumberFormat="1" applyFont="1" applyFill="1" applyBorder="1"/>
    <xf numFmtId="0" fontId="6" fillId="7" borderId="11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166" fontId="0" fillId="8" borderId="14" xfId="0" applyNumberFormat="1" applyFill="1" applyBorder="1" applyAlignment="1">
      <alignment horizontal="center" wrapText="1"/>
    </xf>
    <xf numFmtId="168" fontId="2" fillId="2" borderId="15" xfId="12" applyNumberFormat="1" applyFont="1" applyFill="1" applyBorder="1" applyAlignment="1">
      <alignment horizontal="center"/>
    </xf>
    <xf numFmtId="164" fontId="2" fillId="2" borderId="16" xfId="1" applyFont="1" applyFill="1" applyBorder="1" applyAlignment="1">
      <alignment horizontal="center"/>
    </xf>
    <xf numFmtId="0" fontId="0" fillId="10" borderId="7" xfId="0" applyFill="1" applyBorder="1"/>
    <xf numFmtId="0" fontId="3" fillId="10" borderId="1" xfId="0" applyFont="1" applyFill="1" applyBorder="1"/>
    <xf numFmtId="0" fontId="0" fillId="10" borderId="1" xfId="0" applyFill="1" applyBorder="1" applyAlignment="1">
      <alignment horizontal="center"/>
    </xf>
    <xf numFmtId="0" fontId="3" fillId="10" borderId="8" xfId="0" applyFont="1" applyFill="1" applyBorder="1"/>
    <xf numFmtId="0" fontId="11" fillId="10" borderId="0" xfId="0" applyFont="1" applyFill="1"/>
    <xf numFmtId="0" fontId="3" fillId="10" borderId="5" xfId="0" applyFont="1" applyFill="1" applyBorder="1"/>
    <xf numFmtId="168" fontId="2" fillId="10" borderId="5" xfId="12" applyNumberFormat="1" applyFont="1" applyFill="1" applyBorder="1" applyAlignment="1">
      <alignment horizontal="center"/>
    </xf>
    <xf numFmtId="0" fontId="8" fillId="10" borderId="5" xfId="0" applyFont="1" applyFill="1" applyBorder="1"/>
    <xf numFmtId="0" fontId="3" fillId="10" borderId="6" xfId="0" applyFont="1" applyFill="1" applyBorder="1"/>
    <xf numFmtId="0" fontId="0" fillId="10" borderId="0" xfId="0" applyFill="1"/>
    <xf numFmtId="0" fontId="3" fillId="10" borderId="0" xfId="0" applyFont="1" applyFill="1"/>
    <xf numFmtId="0" fontId="0" fillId="10" borderId="0" xfId="0" applyFill="1" applyAlignment="1">
      <alignment horizontal="center"/>
    </xf>
    <xf numFmtId="168" fontId="2" fillId="10" borderId="0" xfId="12" applyNumberFormat="1" applyFont="1" applyFill="1" applyAlignment="1">
      <alignment horizontal="center"/>
    </xf>
    <xf numFmtId="168" fontId="0" fillId="10" borderId="0" xfId="0" applyNumberFormat="1" applyFill="1" applyAlignment="1">
      <alignment horizontal="center"/>
    </xf>
    <xf numFmtId="0" fontId="3" fillId="10" borderId="9" xfId="0" applyFont="1" applyFill="1" applyBorder="1"/>
    <xf numFmtId="168" fontId="2" fillId="10" borderId="0" xfId="12" applyNumberFormat="1" applyFont="1" applyFill="1" applyBorder="1" applyAlignment="1">
      <alignment horizontal="center"/>
    </xf>
    <xf numFmtId="0" fontId="8" fillId="10" borderId="1" xfId="0" applyFont="1" applyFill="1" applyBorder="1"/>
    <xf numFmtId="0" fontId="8" fillId="10" borderId="1" xfId="0" applyFont="1" applyFill="1" applyBorder="1" applyAlignment="1">
      <alignment horizontal="center"/>
    </xf>
    <xf numFmtId="0" fontId="8" fillId="10" borderId="0" xfId="0" applyFont="1" applyFill="1"/>
    <xf numFmtId="168" fontId="4" fillId="10" borderId="0" xfId="12" applyNumberFormat="1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168" fontId="8" fillId="10" borderId="0" xfId="12" applyNumberFormat="1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4" fillId="10" borderId="0" xfId="0" applyFont="1" applyFill="1"/>
    <xf numFmtId="168" fontId="8" fillId="10" borderId="0" xfId="12" applyNumberFormat="1" applyFont="1" applyFill="1" applyAlignment="1">
      <alignment horizontal="center"/>
    </xf>
    <xf numFmtId="0" fontId="19" fillId="10" borderId="1" xfId="0" applyFont="1" applyFill="1" applyBorder="1"/>
    <xf numFmtId="0" fontId="8" fillId="0" borderId="17" xfId="0" applyFont="1" applyBorder="1"/>
    <xf numFmtId="0" fontId="8" fillId="2" borderId="17" xfId="0" applyFont="1" applyFill="1" applyBorder="1"/>
    <xf numFmtId="167" fontId="20" fillId="11" borderId="0" xfId="1" applyNumberFormat="1" applyFont="1" applyFill="1"/>
    <xf numFmtId="0" fontId="3" fillId="2" borderId="17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11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167" fontId="2" fillId="2" borderId="5" xfId="1" applyNumberFormat="1" applyFont="1" applyFill="1" applyBorder="1"/>
    <xf numFmtId="167" fontId="2" fillId="12" borderId="0" xfId="1" applyNumberFormat="1" applyFont="1" applyFill="1" applyBorder="1" applyAlignment="1">
      <alignment horizontal="center"/>
    </xf>
    <xf numFmtId="9" fontId="2" fillId="12" borderId="0" xfId="12" applyFont="1" applyFill="1" applyBorder="1" applyAlignment="1">
      <alignment horizontal="center"/>
    </xf>
    <xf numFmtId="167" fontId="2" fillId="12" borderId="0" xfId="1" applyNumberFormat="1" applyFont="1" applyFill="1" applyBorder="1"/>
    <xf numFmtId="167" fontId="8" fillId="12" borderId="0" xfId="1" applyNumberFormat="1" applyFont="1" applyFill="1" applyBorder="1"/>
    <xf numFmtId="0" fontId="14" fillId="2" borderId="0" xfId="0" applyFont="1" applyFill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166" fontId="0" fillId="2" borderId="0" xfId="0" quotePrefix="1" applyNumberFormat="1" applyFill="1" applyAlignment="1">
      <alignment horizontal="left" wrapText="1"/>
    </xf>
    <xf numFmtId="166" fontId="0" fillId="2" borderId="0" xfId="0" applyNumberFormat="1" applyFill="1" applyAlignment="1">
      <alignment horizontal="left" wrapText="1"/>
    </xf>
    <xf numFmtId="166" fontId="6" fillId="3" borderId="20" xfId="0" applyNumberFormat="1" applyFont="1" applyFill="1" applyBorder="1" applyAlignment="1">
      <alignment horizontal="center"/>
    </xf>
    <xf numFmtId="166" fontId="6" fillId="3" borderId="21" xfId="0" applyNumberFormat="1" applyFont="1" applyFill="1" applyBorder="1" applyAlignment="1">
      <alignment horizontal="center"/>
    </xf>
    <xf numFmtId="166" fontId="6" fillId="3" borderId="22" xfId="0" applyNumberFormat="1" applyFont="1" applyFill="1" applyBorder="1" applyAlignment="1">
      <alignment horizontal="center"/>
    </xf>
  </cellXfs>
  <cellStyles count="14">
    <cellStyle name="Milliers" xfId="1" builtinId="3"/>
    <cellStyle name="Milliers 2" xfId="2" xr:uid="{260F1812-8331-457E-83EF-67EDBAFF3C0F}"/>
    <cellStyle name="Milliers 2 2" xfId="3" xr:uid="{64E9012E-C266-4818-A2AD-7DDB73400CFB}"/>
    <cellStyle name="Milliers 3" xfId="4" xr:uid="{E32A491B-34AE-4372-BEEA-73112DDFDAC7}"/>
    <cellStyle name="Monétaire 2" xfId="5" xr:uid="{7B6531E5-DFB9-42C7-8F4B-F3547AE0177E}"/>
    <cellStyle name="Normal" xfId="0" builtinId="0"/>
    <cellStyle name="Normal 18" xfId="6" xr:uid="{F02E36BD-4D69-4D93-AE8D-0E6E397F620A}"/>
    <cellStyle name="Normal 2" xfId="7" xr:uid="{DEA8C9EE-E068-459C-86B4-E750B8ACC5D6}"/>
    <cellStyle name="Normal 2 2" xfId="8" xr:uid="{C4C8A79D-13A1-4DAE-883B-F7619BBF6288}"/>
    <cellStyle name="Normal 20" xfId="9" xr:uid="{B8B8E337-FBE6-4B34-9A27-B34A72E0BE92}"/>
    <cellStyle name="Normal 3" xfId="10" xr:uid="{878F23A0-750B-490F-A212-6A4C6D168A9A}"/>
    <cellStyle name="Normal 4" xfId="11" xr:uid="{C3736308-041A-4606-BDC4-B7A297DE33D2}"/>
    <cellStyle name="Pourcentage" xfId="12" builtinId="5"/>
    <cellStyle name="Pourcentage 2" xfId="13" xr:uid="{7EECDAF9-30E1-4AD8-8936-AEA032F69664}"/>
  </cellStyles>
  <dxfs count="3">
    <dxf>
      <font>
        <color rgb="FFFF0000"/>
        <name val="Calibri Light"/>
        <scheme val="none"/>
      </font>
      <fill>
        <patternFill>
          <bgColor rgb="FFFFFF00"/>
        </patternFill>
      </fill>
    </dxf>
    <dxf>
      <font>
        <color rgb="FFFF0000"/>
        <name val="Calibri Light"/>
        <scheme val="none"/>
      </font>
      <fill>
        <patternFill>
          <bgColor rgb="FFFFFF00"/>
        </patternFill>
      </fill>
    </dxf>
    <dxf>
      <font>
        <color rgb="FFFF0000"/>
        <name val="Calibri Light"/>
        <scheme val="none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C983-77EC-460E-B5BD-A9CEBFF855EF}">
  <sheetPr>
    <pageSetUpPr fitToPage="1"/>
  </sheetPr>
  <dimension ref="B1:Y58"/>
  <sheetViews>
    <sheetView showGridLines="0" tabSelected="1" zoomScale="85" zoomScaleNormal="85" zoomScaleSheetLayoutView="85" workbookViewId="0">
      <selection activeCell="C3" sqref="C3"/>
    </sheetView>
  </sheetViews>
  <sheetFormatPr baseColWidth="10" defaultColWidth="9.140625" defaultRowHeight="15" x14ac:dyDescent="0.25"/>
  <cols>
    <col min="1" max="1" width="5.7109375" customWidth="1"/>
    <col min="2" max="2" width="5.7109375" hidden="1" customWidth="1"/>
    <col min="3" max="3" width="22.140625" customWidth="1"/>
    <col min="4" max="4" width="19.140625" customWidth="1"/>
    <col min="5" max="5" width="14.140625" customWidth="1"/>
    <col min="6" max="6" width="19.140625" customWidth="1"/>
    <col min="7" max="7" width="20" customWidth="1"/>
    <col min="8" max="9" width="2" customWidth="1"/>
    <col min="10" max="10" width="1.85546875" customWidth="1"/>
    <col min="11" max="12" width="19.140625" customWidth="1"/>
    <col min="13" max="13" width="14.5703125" customWidth="1"/>
    <col min="14" max="14" width="19.140625" customWidth="1"/>
    <col min="15" max="15" width="18.140625" customWidth="1"/>
    <col min="16" max="18" width="2" customWidth="1"/>
    <col min="19" max="20" width="19.140625" customWidth="1"/>
    <col min="21" max="21" width="10.7109375" customWidth="1"/>
    <col min="22" max="22" width="19.140625" customWidth="1"/>
    <col min="23" max="23" width="18.140625" customWidth="1"/>
    <col min="24" max="24" width="2" customWidth="1"/>
    <col min="25" max="25" width="2.7109375" customWidth="1"/>
    <col min="26" max="26" width="15.5703125" bestFit="1" customWidth="1"/>
    <col min="27" max="27" width="18.28515625" customWidth="1"/>
    <col min="28" max="256" width="11.42578125" customWidth="1"/>
  </cols>
  <sheetData>
    <row r="1" spans="2:24" s="3" customFormat="1" ht="15.75" thickBot="1" x14ac:dyDescent="0.3"/>
    <row r="2" spans="2:24" x14ac:dyDescent="0.25">
      <c r="C2" s="139" t="s">
        <v>0</v>
      </c>
      <c r="D2" s="140" t="s">
        <v>1</v>
      </c>
      <c r="E2" s="141" t="s">
        <v>2</v>
      </c>
      <c r="F2" s="130" t="s">
        <v>3</v>
      </c>
      <c r="G2" s="50" t="s">
        <v>4</v>
      </c>
      <c r="H2" s="3"/>
      <c r="I2" s="3"/>
      <c r="J2" s="3"/>
      <c r="O2" s="3"/>
      <c r="P2" s="3"/>
      <c r="Q2" s="3"/>
      <c r="R2" s="3"/>
      <c r="S2" s="3"/>
      <c r="T2" s="3"/>
    </row>
    <row r="3" spans="2:24" ht="45" customHeight="1" thickBot="1" x14ac:dyDescent="0.3">
      <c r="C3" s="142" t="s">
        <v>55</v>
      </c>
      <c r="D3" s="143">
        <f>VLOOKUP($C$3,'Tarifs Cheuvreux'!$A:$D,3,0)</f>
        <v>7.9900000000000006E-3</v>
      </c>
      <c r="E3" s="144">
        <f>VLOOKUP($C$3,'Tarifs Cheuvreux'!$A:$D,4,0)</f>
        <v>397.25</v>
      </c>
      <c r="F3" s="132"/>
      <c r="G3" s="82">
        <f>F3*D3+E3</f>
        <v>397.25</v>
      </c>
      <c r="H3" s="3"/>
      <c r="I3" s="3"/>
      <c r="J3" s="3"/>
    </row>
    <row r="4" spans="2:24" ht="15.75" x14ac:dyDescent="0.25">
      <c r="B4" s="19"/>
      <c r="C4" s="19"/>
      <c r="D4" s="3"/>
      <c r="E4" s="19"/>
      <c r="F4" s="19"/>
      <c r="G4" s="19"/>
      <c r="H4" s="19"/>
      <c r="I4" s="3"/>
      <c r="J4" s="19"/>
      <c r="K4" s="19"/>
      <c r="L4" s="19"/>
      <c r="M4" s="19"/>
      <c r="O4" s="3"/>
      <c r="P4" s="3"/>
      <c r="Q4" s="3"/>
      <c r="R4" s="3"/>
      <c r="S4" s="3"/>
      <c r="T4" s="3"/>
      <c r="U4" s="3"/>
    </row>
    <row r="5" spans="2:24" ht="5.25" customHeight="1" x14ac:dyDescent="0.25">
      <c r="B5" s="24"/>
      <c r="C5" s="25"/>
      <c r="D5" s="26"/>
      <c r="E5" s="25"/>
      <c r="F5" s="25"/>
      <c r="G5" s="25"/>
      <c r="H5" s="27"/>
      <c r="I5" s="3"/>
      <c r="J5" s="24"/>
      <c r="K5" s="25"/>
      <c r="L5" s="26"/>
      <c r="M5" s="25"/>
      <c r="N5" s="25"/>
      <c r="O5" s="25"/>
      <c r="P5" s="74"/>
      <c r="Q5" s="3"/>
      <c r="R5" s="24"/>
      <c r="S5" s="25"/>
      <c r="T5" s="26"/>
      <c r="U5" s="25"/>
      <c r="V5" s="25"/>
      <c r="W5" s="25"/>
      <c r="X5" s="27"/>
    </row>
    <row r="6" spans="2:24" x14ac:dyDescent="0.25">
      <c r="B6" s="28"/>
      <c r="C6" s="131" t="s">
        <v>6</v>
      </c>
      <c r="D6" s="131" t="s">
        <v>7</v>
      </c>
      <c r="E6" s="42"/>
      <c r="F6" s="186" t="s">
        <v>8</v>
      </c>
      <c r="G6" s="187"/>
      <c r="H6" s="22"/>
      <c r="I6" s="3"/>
      <c r="J6" s="28"/>
      <c r="K6" s="131" t="s">
        <v>6</v>
      </c>
      <c r="L6" s="131" t="s">
        <v>7</v>
      </c>
      <c r="N6" s="188" t="s">
        <v>8</v>
      </c>
      <c r="O6" s="189"/>
      <c r="P6" s="75"/>
      <c r="Q6" s="3"/>
      <c r="R6" s="28"/>
      <c r="S6" s="131" t="s">
        <v>6</v>
      </c>
      <c r="T6" s="131" t="s">
        <v>7</v>
      </c>
      <c r="V6" s="190" t="s">
        <v>8</v>
      </c>
      <c r="W6" s="187"/>
      <c r="X6" s="22"/>
    </row>
    <row r="7" spans="2:24" x14ac:dyDescent="0.25">
      <c r="B7" s="28"/>
      <c r="C7" s="133" t="s">
        <v>9</v>
      </c>
      <c r="D7" s="134">
        <v>0</v>
      </c>
      <c r="E7" s="94" t="str">
        <f>IF($D$7+$L$7+$T$7=100%,"OK partage","Pb partage")</f>
        <v>Pb partage</v>
      </c>
      <c r="F7" s="95"/>
      <c r="G7" s="90">
        <f>($F$3*$D$3+$E$3)*D7</f>
        <v>0</v>
      </c>
      <c r="H7" s="22"/>
      <c r="I7" s="3"/>
      <c r="J7" s="28"/>
      <c r="K7" s="133"/>
      <c r="L7" s="134">
        <v>0</v>
      </c>
      <c r="M7" s="58" t="str">
        <f>IF($D$7+$L$7+$T$7=100%,"OK partage","Pb partage")</f>
        <v>Pb partage</v>
      </c>
      <c r="N7" s="91"/>
      <c r="O7" s="92">
        <f>($F$3*$D$3+$E$3)*L7</f>
        <v>0</v>
      </c>
      <c r="P7" s="75"/>
      <c r="Q7" s="3"/>
      <c r="R7" s="28"/>
      <c r="S7" s="133"/>
      <c r="T7" s="134"/>
      <c r="U7" s="58" t="str">
        <f>IF($D$7+$L$7+$T$7=100%,"OK partage","Pb partage")</f>
        <v>Pb partage</v>
      </c>
      <c r="V7" s="93"/>
      <c r="W7" s="90">
        <f>($F$3*$D$3+$E$3)*T7</f>
        <v>0</v>
      </c>
      <c r="X7" s="22"/>
    </row>
    <row r="8" spans="2:24" s="3" customFormat="1" ht="6" customHeight="1" x14ac:dyDescent="0.25">
      <c r="B8" s="28"/>
      <c r="H8" s="22"/>
      <c r="J8" s="28"/>
      <c r="P8" s="75"/>
      <c r="R8" s="28"/>
      <c r="X8" s="22"/>
    </row>
    <row r="9" spans="2:24" s="3" customFormat="1" x14ac:dyDescent="0.25">
      <c r="B9" s="28"/>
      <c r="C9" s="185" t="s">
        <v>10</v>
      </c>
      <c r="D9" s="185"/>
      <c r="E9" s="185"/>
      <c r="F9" s="185"/>
      <c r="G9" s="185"/>
      <c r="H9" s="22"/>
      <c r="J9" s="28"/>
      <c r="K9" s="185" t="s">
        <v>10</v>
      </c>
      <c r="L9" s="185"/>
      <c r="M9" s="185"/>
      <c r="N9" s="185"/>
      <c r="O9" s="185"/>
      <c r="P9" s="75"/>
      <c r="R9" s="28"/>
      <c r="S9" s="185" t="s">
        <v>10</v>
      </c>
      <c r="T9" s="185"/>
      <c r="U9" s="185"/>
      <c r="V9" s="185"/>
      <c r="W9" s="185"/>
      <c r="X9" s="22"/>
    </row>
    <row r="10" spans="2:24" ht="15" customHeight="1" x14ac:dyDescent="0.25">
      <c r="B10" s="21"/>
      <c r="C10" s="197" t="s">
        <v>11</v>
      </c>
      <c r="D10" s="193"/>
      <c r="E10" s="191" t="s">
        <v>12</v>
      </c>
      <c r="F10" s="193" t="s">
        <v>13</v>
      </c>
      <c r="G10" s="195" t="s">
        <v>14</v>
      </c>
      <c r="H10" s="29"/>
      <c r="I10" s="12"/>
      <c r="J10" s="21"/>
      <c r="K10" s="197" t="s">
        <v>15</v>
      </c>
      <c r="L10" s="193"/>
      <c r="M10" s="191" t="s">
        <v>12</v>
      </c>
      <c r="N10" s="193" t="s">
        <v>13</v>
      </c>
      <c r="O10" s="195" t="s">
        <v>14</v>
      </c>
      <c r="P10" s="76"/>
      <c r="Q10" s="13"/>
      <c r="R10" s="21"/>
      <c r="S10" s="197" t="s">
        <v>15</v>
      </c>
      <c r="T10" s="193"/>
      <c r="U10" s="191" t="s">
        <v>12</v>
      </c>
      <c r="V10" s="193" t="s">
        <v>13</v>
      </c>
      <c r="W10" s="195" t="s">
        <v>14</v>
      </c>
      <c r="X10" s="29"/>
    </row>
    <row r="11" spans="2:24" x14ac:dyDescent="0.25">
      <c r="B11" s="171"/>
      <c r="C11" s="59" t="s">
        <v>16</v>
      </c>
      <c r="D11" s="60" t="s">
        <v>17</v>
      </c>
      <c r="E11" s="192"/>
      <c r="F11" s="194"/>
      <c r="G11" s="196"/>
      <c r="H11" s="22"/>
      <c r="I11" s="3"/>
      <c r="J11" s="21"/>
      <c r="K11" s="59" t="s">
        <v>16</v>
      </c>
      <c r="L11" s="60" t="s">
        <v>17</v>
      </c>
      <c r="M11" s="192"/>
      <c r="N11" s="194"/>
      <c r="O11" s="196"/>
      <c r="P11" s="75"/>
      <c r="Q11" s="13"/>
      <c r="R11" s="21"/>
      <c r="S11" s="59" t="s">
        <v>16</v>
      </c>
      <c r="T11" s="60" t="s">
        <v>17</v>
      </c>
      <c r="U11" s="192"/>
      <c r="V11" s="194"/>
      <c r="W11" s="196"/>
      <c r="X11" s="22"/>
    </row>
    <row r="12" spans="2:24" x14ac:dyDescent="0.25">
      <c r="B12" s="171"/>
      <c r="C12" s="11"/>
      <c r="D12" s="11"/>
      <c r="H12" s="22"/>
      <c r="I12" s="3"/>
      <c r="J12" s="21"/>
      <c r="K12" s="11"/>
      <c r="L12" s="11"/>
      <c r="P12" s="75"/>
      <c r="Q12" s="13"/>
      <c r="R12" s="21"/>
      <c r="S12" s="11"/>
      <c r="T12" s="11"/>
      <c r="X12" s="22"/>
    </row>
    <row r="13" spans="2:24" x14ac:dyDescent="0.25">
      <c r="B13" s="33" t="str">
        <f>$C$3&amp;C7&amp;1</f>
        <v>Vente hors résidentiel art.444-91Cheuvreux1</v>
      </c>
      <c r="C13" s="181">
        <v>0</v>
      </c>
      <c r="D13" s="181">
        <f>VLOOKUP(B13,'Tarifs Cheuvreux'!$C:$F,3,0)</f>
        <v>0</v>
      </c>
      <c r="E13" s="182">
        <f>VLOOKUP(B13,'Tarifs Cheuvreux'!$C:$F,4,0)</f>
        <v>0</v>
      </c>
      <c r="F13" s="10">
        <f>IF($F$3&lt;D13,0,D13)</f>
        <v>0</v>
      </c>
      <c r="G13" s="173">
        <f>IF(E13="pas de remise","",IF($F$3&lt;D13,0,(F13*$D$3+$E$3)*D7))</f>
        <v>0</v>
      </c>
      <c r="H13" s="30"/>
      <c r="I13" s="3"/>
      <c r="J13" s="33"/>
      <c r="K13" s="135"/>
      <c r="L13" s="135"/>
      <c r="M13" s="136">
        <v>0</v>
      </c>
      <c r="N13" s="10">
        <f>IF($F$3&lt;L13,0,L13)</f>
        <v>0</v>
      </c>
      <c r="O13" s="10">
        <f>(N13*$D$3+E3)*(100%-M13)*L7</f>
        <v>0</v>
      </c>
      <c r="P13" s="77"/>
      <c r="Q13" s="3"/>
      <c r="R13" s="33"/>
      <c r="S13" s="135"/>
      <c r="T13" s="135"/>
      <c r="U13" s="136">
        <v>0</v>
      </c>
      <c r="V13" s="10">
        <f>IF($F$3&lt;T13,0,T13)</f>
        <v>0</v>
      </c>
      <c r="W13" s="10">
        <v>0</v>
      </c>
      <c r="X13" s="30"/>
    </row>
    <row r="14" spans="2:24" x14ac:dyDescent="0.25">
      <c r="B14" s="34"/>
      <c r="C14" s="9"/>
      <c r="D14" s="9"/>
      <c r="E14" s="35"/>
      <c r="F14" s="9"/>
      <c r="G14" s="9"/>
      <c r="H14" s="22"/>
      <c r="I14" s="3"/>
      <c r="J14" s="34"/>
      <c r="K14" s="125"/>
      <c r="L14" s="125"/>
      <c r="M14" s="126"/>
      <c r="N14" s="9"/>
      <c r="O14" s="9"/>
      <c r="P14" s="75"/>
      <c r="Q14" s="3"/>
      <c r="R14" s="34"/>
      <c r="S14" s="125"/>
      <c r="T14" s="125"/>
      <c r="U14" s="126"/>
      <c r="V14" s="9"/>
      <c r="W14" s="9"/>
      <c r="X14" s="22"/>
    </row>
    <row r="15" spans="2:24" x14ac:dyDescent="0.25">
      <c r="B15" s="33" t="str">
        <f>$C$3&amp;C7&amp;2</f>
        <v>Vente hors résidentiel art.444-91Cheuvreux2</v>
      </c>
      <c r="C15" s="183">
        <f>VLOOKUP(B15,'Tarifs Cheuvreux'!$C:$F,2,0)</f>
        <v>0</v>
      </c>
      <c r="D15" s="183">
        <f>VLOOKUP(B15,'Tarifs Cheuvreux'!$C:$F,3,0)</f>
        <v>0</v>
      </c>
      <c r="E15" s="182">
        <f>VLOOKUP(B15,'Tarifs Cheuvreux'!$C:$F,4,0)</f>
        <v>0</v>
      </c>
      <c r="F15" s="10">
        <f>IF($F$3&lt;C15,0,IF($F$3&lt;D15,$F$3-C15,(D15-C15)))</f>
        <v>0</v>
      </c>
      <c r="G15" s="10">
        <f>IF(E15="pas de remise","",(F15*$D$3)*(100%-E15)*D7)</f>
        <v>0</v>
      </c>
      <c r="H15" s="30"/>
      <c r="I15" s="3"/>
      <c r="J15" s="33"/>
      <c r="K15" s="135"/>
      <c r="L15" s="135"/>
      <c r="M15" s="136">
        <v>0</v>
      </c>
      <c r="N15" s="10">
        <f>IF($F$3&lt;K15,0,IF($F$3&lt;L15,$F$3-K15,(L15-K15)))</f>
        <v>0</v>
      </c>
      <c r="O15" s="10">
        <f>(N15*$D$3)*(100%-M15)*L7</f>
        <v>0</v>
      </c>
      <c r="P15" s="77"/>
      <c r="Q15" s="3"/>
      <c r="R15" s="33"/>
      <c r="S15" s="135"/>
      <c r="T15" s="135"/>
      <c r="U15" s="136">
        <v>0</v>
      </c>
      <c r="V15" s="10">
        <f>IF($F$3&lt;S15,0,IF($F$3&lt;T15,$F$3-S15,(T15-S15)))</f>
        <v>0</v>
      </c>
      <c r="W15" s="10">
        <f>(V15*$D$3)*(100%-U15)*T7</f>
        <v>0</v>
      </c>
      <c r="X15" s="30"/>
    </row>
    <row r="16" spans="2:24" x14ac:dyDescent="0.25">
      <c r="B16" s="34"/>
      <c r="C16" s="9"/>
      <c r="D16" s="9"/>
      <c r="E16" s="35"/>
      <c r="F16" s="138"/>
      <c r="G16" s="10"/>
      <c r="H16" s="30"/>
      <c r="I16" s="3"/>
      <c r="J16" s="34"/>
      <c r="K16" s="125"/>
      <c r="L16" s="125"/>
      <c r="M16" s="126"/>
      <c r="N16" s="9"/>
      <c r="O16" s="10"/>
      <c r="P16" s="77"/>
      <c r="Q16" s="3"/>
      <c r="R16" s="34"/>
      <c r="S16" s="125"/>
      <c r="T16" s="125"/>
      <c r="U16" s="126"/>
      <c r="V16" s="9"/>
      <c r="W16" s="10"/>
      <c r="X16" s="30"/>
    </row>
    <row r="17" spans="2:24" x14ac:dyDescent="0.25">
      <c r="B17" s="33" t="str">
        <f>$C$3&amp;C7&amp;3</f>
        <v>Vente hors résidentiel art.444-91Cheuvreux3</v>
      </c>
      <c r="C17" s="183">
        <f>VLOOKUP(B17,'Tarifs Cheuvreux'!$C:$F,2,0)</f>
        <v>0</v>
      </c>
      <c r="D17" s="183">
        <f>VLOOKUP(B17,'Tarifs Cheuvreux'!$C:$F,3,0)</f>
        <v>0</v>
      </c>
      <c r="E17" s="182">
        <f>VLOOKUP(B17,'Tarifs Cheuvreux'!$C:$F,4,0)</f>
        <v>0</v>
      </c>
      <c r="F17" s="10">
        <f>IF($F$3&lt;C17,0,IF($F$3&lt;D17,$F$3-C17,(D17-C17)))</f>
        <v>0</v>
      </c>
      <c r="G17" s="10">
        <f>IF(E17="pas de remise","",(F17*$D$3)*(100%-E17)*D7)</f>
        <v>0</v>
      </c>
      <c r="H17" s="30"/>
      <c r="I17" s="3"/>
      <c r="J17" s="33"/>
      <c r="K17" s="135"/>
      <c r="L17" s="135"/>
      <c r="M17" s="136">
        <v>0</v>
      </c>
      <c r="N17" s="10">
        <f>IF($F$3&lt;K17,0,IF($F$3&lt;L17,$F$3-K17,(L17-K17)))</f>
        <v>0</v>
      </c>
      <c r="O17" s="10">
        <f>(N17*$D$3)*(100%-M17)*L7</f>
        <v>0</v>
      </c>
      <c r="P17" s="77"/>
      <c r="Q17" s="3"/>
      <c r="R17" s="33"/>
      <c r="S17" s="135"/>
      <c r="T17" s="135"/>
      <c r="U17" s="136">
        <v>0</v>
      </c>
      <c r="V17" s="10">
        <f>IF($F$3&lt;S17,0,IF($F$3&lt;T17,$F$3-S17,(T17-S17)))</f>
        <v>0</v>
      </c>
      <c r="W17" s="10">
        <f>(V17*$D$3)*(100%-U17)*T7</f>
        <v>0</v>
      </c>
      <c r="X17" s="30"/>
    </row>
    <row r="18" spans="2:24" x14ac:dyDescent="0.25">
      <c r="B18" s="34"/>
      <c r="C18" s="9"/>
      <c r="D18" s="9"/>
      <c r="E18" s="35"/>
      <c r="F18" s="10"/>
      <c r="G18" s="9"/>
      <c r="H18" s="30"/>
      <c r="I18" s="3"/>
      <c r="J18" s="34"/>
      <c r="K18" s="125"/>
      <c r="L18" s="125"/>
      <c r="M18" s="126"/>
      <c r="N18" s="10"/>
      <c r="O18" s="9"/>
      <c r="P18" s="77"/>
      <c r="Q18" s="3"/>
      <c r="R18" s="34"/>
      <c r="S18" s="125"/>
      <c r="T18" s="125"/>
      <c r="U18" s="126"/>
      <c r="V18" s="10"/>
      <c r="W18" s="9"/>
      <c r="X18" s="30"/>
    </row>
    <row r="19" spans="2:24" x14ac:dyDescent="0.25">
      <c r="B19" s="33" t="str">
        <f>$C$3&amp;C7&amp;4</f>
        <v>Vente hors résidentiel art.444-91Cheuvreux4</v>
      </c>
      <c r="C19" s="183">
        <f>VLOOKUP(B19,'Tarifs Cheuvreux'!$C:$F,2,0)</f>
        <v>0</v>
      </c>
      <c r="D19" s="184">
        <f>VLOOKUP(B19,'Tarifs Cheuvreux'!$C:$F,3,0)</f>
        <v>0</v>
      </c>
      <c r="E19" s="182">
        <f>VLOOKUP(B19,'Tarifs Cheuvreux'!$C:$F,4,0)</f>
        <v>0</v>
      </c>
      <c r="F19" s="10">
        <f>IF($F$3&lt;C19,0,IF($F$3&lt;D19,$F$3-C19,(D19-C19)))</f>
        <v>0</v>
      </c>
      <c r="G19" s="10">
        <f>IF(E19="pas de remise","",(F19*$D$3)*(100%-E19)*D7)</f>
        <v>0</v>
      </c>
      <c r="H19" s="30"/>
      <c r="I19" s="3"/>
      <c r="J19" s="33"/>
      <c r="K19" s="135">
        <v>0</v>
      </c>
      <c r="L19" s="137">
        <v>0</v>
      </c>
      <c r="M19" s="136">
        <v>0</v>
      </c>
      <c r="N19" s="10">
        <f>IF($F$3&lt;K19,0,IF($F$3&lt;L19,$F$3-K19,(L19-K19)))</f>
        <v>0</v>
      </c>
      <c r="O19" s="10">
        <f>(N19*$D$3)*(100%-M19)*L7</f>
        <v>0</v>
      </c>
      <c r="P19" s="77"/>
      <c r="Q19" s="3"/>
      <c r="R19" s="33"/>
      <c r="S19" s="135"/>
      <c r="T19" s="137"/>
      <c r="U19" s="136">
        <v>0</v>
      </c>
      <c r="V19" s="10">
        <f>IF($F$3&lt;S19,0,IF($F$3&lt;T19,$F$3-S19,(T19-S19)))</f>
        <v>0</v>
      </c>
      <c r="W19" s="10">
        <f>(V19*$D$3)*(100%-U19)*T7</f>
        <v>0</v>
      </c>
      <c r="X19" s="30"/>
    </row>
    <row r="20" spans="2:24" x14ac:dyDescent="0.25">
      <c r="B20" s="34"/>
      <c r="C20" s="9"/>
      <c r="D20" s="9"/>
      <c r="E20" s="35"/>
      <c r="F20" s="10"/>
      <c r="G20" s="9"/>
      <c r="H20" s="22"/>
      <c r="I20" s="3"/>
      <c r="J20" s="34"/>
      <c r="K20" s="125"/>
      <c r="L20" s="125"/>
      <c r="M20" s="126"/>
      <c r="N20" s="10"/>
      <c r="O20" s="9"/>
      <c r="P20" s="75"/>
      <c r="Q20" s="3"/>
      <c r="R20" s="34"/>
      <c r="S20" s="125"/>
      <c r="T20" s="125"/>
      <c r="U20" s="126"/>
      <c r="V20" s="10"/>
      <c r="W20" s="9"/>
      <c r="X20" s="22"/>
    </row>
    <row r="21" spans="2:24" x14ac:dyDescent="0.25">
      <c r="B21" s="33" t="str">
        <f>$C$3&amp;C7&amp;5</f>
        <v>Vente hors résidentiel art.444-91Cheuvreux5</v>
      </c>
      <c r="C21" s="183">
        <f>VLOOKUP(B21,'Tarifs Cheuvreux'!$C:$F,2,0)</f>
        <v>0</v>
      </c>
      <c r="D21" s="183">
        <f>VLOOKUP(B21,'Tarifs Cheuvreux'!$C:$F,3,0)</f>
        <v>0</v>
      </c>
      <c r="E21" s="182">
        <f>VLOOKUP(B21,'Tarifs Cheuvreux'!$C:$F,4,0)</f>
        <v>0</v>
      </c>
      <c r="F21" s="10">
        <f>IF($F$3&lt;C21,0,IF($F$3&lt;D21,$F$3-C21,(D21-C21)))</f>
        <v>0</v>
      </c>
      <c r="G21" s="10">
        <f>IF(E21="pas de remise","",(F21*$D$3)*(100%-E21)*D5)</f>
        <v>0</v>
      </c>
      <c r="H21" s="31"/>
      <c r="I21" s="3"/>
      <c r="J21" s="33"/>
      <c r="K21" s="135"/>
      <c r="L21" s="135"/>
      <c r="M21" s="136">
        <v>0</v>
      </c>
      <c r="N21" s="10">
        <f>IF($F$3&lt;K21,0,IF($F$3&lt;L21,$F$3-K21,(L21-K21)))</f>
        <v>0</v>
      </c>
      <c r="O21" s="10">
        <f>(N21*$D$3)*(100%-M21)*L7</f>
        <v>0</v>
      </c>
      <c r="P21" s="78"/>
      <c r="Q21" s="3"/>
      <c r="R21" s="33"/>
      <c r="S21" s="135"/>
      <c r="T21" s="135"/>
      <c r="U21" s="136">
        <v>0</v>
      </c>
      <c r="V21" s="10">
        <f>IF($F$3&lt;S21,0,IF($F$3&lt;T21,$F$3-S21,(T21-S21)))</f>
        <v>0</v>
      </c>
      <c r="W21" s="10">
        <f>(V21*$D$3)*(100%-U21)*T7</f>
        <v>0</v>
      </c>
      <c r="X21" s="31"/>
    </row>
    <row r="22" spans="2:24" s="3" customFormat="1" x14ac:dyDescent="0.25">
      <c r="B22" s="174"/>
      <c r="G22" s="10"/>
      <c r="H22" s="32"/>
      <c r="J22" s="28"/>
      <c r="K22" s="125"/>
      <c r="L22" s="125"/>
      <c r="M22" s="126"/>
      <c r="P22" s="79"/>
      <c r="R22" s="28"/>
      <c r="S22" s="125"/>
      <c r="T22" s="125"/>
      <c r="U22" s="126"/>
      <c r="X22" s="32"/>
    </row>
    <row r="23" spans="2:24" s="3" customFormat="1" x14ac:dyDescent="0.25">
      <c r="B23" s="33" t="str">
        <f>$C$3&amp;C7&amp;6</f>
        <v>Vente hors résidentiel art.444-91Cheuvreux6</v>
      </c>
      <c r="C23" s="183">
        <f>VLOOKUP(B23,'Tarifs Cheuvreux'!$C:$F,2,0)</f>
        <v>0</v>
      </c>
      <c r="D23" s="183">
        <f>VLOOKUP(B23,'Tarifs Cheuvreux'!$C:$F,3,0)</f>
        <v>0</v>
      </c>
      <c r="E23" s="182">
        <f>VLOOKUP(B23,'Tarifs Cheuvreux'!$C:$F,4,0)</f>
        <v>0</v>
      </c>
      <c r="F23" s="10">
        <f>IF($F$3&lt;C23,0,IF($F$3&lt;D23,$F$3-C23,(D23-C23)))</f>
        <v>0</v>
      </c>
      <c r="G23" s="10">
        <f>IF(E23="pas de remise","",(F23*$D$3)*(100%-E23)*D7)</f>
        <v>0</v>
      </c>
      <c r="H23" s="32"/>
      <c r="J23" s="33"/>
      <c r="K23" s="135"/>
      <c r="L23" s="135"/>
      <c r="M23" s="136">
        <v>0</v>
      </c>
      <c r="N23" s="10">
        <f>IF($F$3&lt;K23,0,IF($F$3&lt;L23,$F$3-K23,(L23-K23)))</f>
        <v>0</v>
      </c>
      <c r="O23" s="10">
        <f>(N23*$D$3)*(100%-M23)*L7</f>
        <v>0</v>
      </c>
      <c r="P23" s="79"/>
      <c r="R23" s="33"/>
      <c r="S23" s="135"/>
      <c r="T23" s="135"/>
      <c r="U23" s="136">
        <v>0</v>
      </c>
      <c r="V23" s="10">
        <f>IF($F$3&lt;S23,0,IF($F$3&lt;T23,$F$3-S23,(T23-S23)))</f>
        <v>0</v>
      </c>
      <c r="W23" s="10">
        <f>(V23*$D$3)*(100%-U23)*T7</f>
        <v>0</v>
      </c>
      <c r="X23" s="32"/>
    </row>
    <row r="24" spans="2:24" s="3" customFormat="1" x14ac:dyDescent="0.25">
      <c r="B24" s="172"/>
      <c r="H24" s="32"/>
      <c r="J24" s="28"/>
      <c r="P24" s="79"/>
      <c r="R24" s="28"/>
      <c r="X24" s="32"/>
    </row>
    <row r="25" spans="2:24" s="3" customFormat="1" x14ac:dyDescent="0.25">
      <c r="B25" s="172"/>
      <c r="D25" s="20" t="s">
        <v>18</v>
      </c>
      <c r="E25" s="88">
        <f>SUM(G13:G23)</f>
        <v>0</v>
      </c>
      <c r="H25" s="32"/>
      <c r="J25" s="28"/>
      <c r="L25" s="20" t="s">
        <v>18</v>
      </c>
      <c r="M25" s="88">
        <f>SUM(O13:O23)</f>
        <v>0</v>
      </c>
      <c r="N25" s="1"/>
      <c r="O25" s="1"/>
      <c r="P25" s="80"/>
      <c r="Q25" s="22"/>
      <c r="R25" s="28"/>
      <c r="T25" s="20" t="s">
        <v>18</v>
      </c>
      <c r="U25" s="89">
        <f>SUM(W13:W23)</f>
        <v>0</v>
      </c>
      <c r="V25" s="1"/>
      <c r="W25" s="1"/>
      <c r="X25" s="32"/>
    </row>
    <row r="26" spans="2:24" s="3" customFormat="1" x14ac:dyDescent="0.25">
      <c r="B26" s="28"/>
      <c r="D26" s="20" t="s">
        <v>19</v>
      </c>
      <c r="E26" s="2">
        <f>E25*1.2</f>
        <v>0</v>
      </c>
      <c r="H26" s="32"/>
      <c r="J26" s="28"/>
      <c r="L26" s="20" t="s">
        <v>19</v>
      </c>
      <c r="M26" s="2">
        <f>M25*1.2</f>
        <v>0</v>
      </c>
      <c r="N26" s="1"/>
      <c r="O26" s="1"/>
      <c r="P26" s="80"/>
      <c r="Q26" s="22"/>
      <c r="R26" s="28"/>
      <c r="T26" s="20" t="s">
        <v>19</v>
      </c>
      <c r="U26" s="2">
        <f>U25*1.2</f>
        <v>0</v>
      </c>
      <c r="V26" s="1"/>
      <c r="W26" s="1"/>
      <c r="X26" s="32"/>
    </row>
    <row r="27" spans="2:24" x14ac:dyDescent="0.25">
      <c r="B27" s="21"/>
      <c r="D27" s="20" t="s">
        <v>20</v>
      </c>
      <c r="E27" s="36">
        <f>IF(E25=0,0,1-E25/G7)</f>
        <v>0</v>
      </c>
      <c r="F27" s="3"/>
      <c r="G27" s="3"/>
      <c r="H27" s="22"/>
      <c r="I27" s="3"/>
      <c r="J27" s="21"/>
      <c r="L27" s="20" t="s">
        <v>20</v>
      </c>
      <c r="M27" s="36">
        <f>IF(M25=0,0,1-M25/O7)</f>
        <v>0</v>
      </c>
      <c r="N27" s="3"/>
      <c r="O27" s="3"/>
      <c r="P27" s="75"/>
      <c r="R27" s="21"/>
      <c r="T27" s="20" t="s">
        <v>20</v>
      </c>
      <c r="U27" s="36">
        <f>IF(U25=0,0,1-U25/W7)</f>
        <v>0</v>
      </c>
      <c r="V27" s="3"/>
      <c r="W27" s="3"/>
      <c r="X27" s="22"/>
    </row>
    <row r="28" spans="2:24" x14ac:dyDescent="0.25">
      <c r="B28" s="21"/>
      <c r="D28" s="20" t="s">
        <v>21</v>
      </c>
      <c r="E28" s="2">
        <f>IF(E25=0,0,G7-E25)</f>
        <v>0</v>
      </c>
      <c r="F28" s="3"/>
      <c r="G28" s="3"/>
      <c r="H28" s="22"/>
      <c r="I28" s="3"/>
      <c r="J28" s="21"/>
      <c r="L28" s="20" t="s">
        <v>21</v>
      </c>
      <c r="M28" s="2">
        <f>IF(M25=0,0,O7-M25)</f>
        <v>0</v>
      </c>
      <c r="N28" s="3"/>
      <c r="O28" s="3"/>
      <c r="P28" s="75"/>
      <c r="R28" s="21"/>
      <c r="T28" s="20" t="s">
        <v>21</v>
      </c>
      <c r="U28" s="2">
        <f>IF(U25=0,0,W7-U25)</f>
        <v>0</v>
      </c>
      <c r="V28" s="3"/>
      <c r="W28" s="3"/>
      <c r="X28" s="22"/>
    </row>
    <row r="29" spans="2:24" ht="5.25" customHeight="1" x14ac:dyDescent="0.25">
      <c r="B29" s="61"/>
      <c r="C29" s="62"/>
      <c r="D29" s="63"/>
      <c r="E29" s="64"/>
      <c r="F29" s="64"/>
      <c r="G29" s="64"/>
      <c r="H29" s="65"/>
      <c r="I29" s="3"/>
      <c r="J29" s="61"/>
      <c r="K29" s="62"/>
      <c r="L29" s="63"/>
      <c r="M29" s="64"/>
      <c r="N29" s="64"/>
      <c r="O29" s="64"/>
      <c r="P29" s="81"/>
      <c r="R29" s="61"/>
      <c r="S29" s="62"/>
      <c r="T29" s="63"/>
      <c r="U29" s="64"/>
      <c r="V29" s="64"/>
      <c r="W29" s="64"/>
      <c r="X29" s="65"/>
    </row>
    <row r="30" spans="2:24" ht="17.25" customHeight="1" x14ac:dyDescent="0.25">
      <c r="B30" s="3"/>
      <c r="C30" s="1"/>
      <c r="D30" s="2"/>
      <c r="E30" s="3"/>
      <c r="F30" s="3"/>
      <c r="G30" s="3"/>
      <c r="H30" s="3"/>
      <c r="I30" s="3"/>
      <c r="J30" s="3"/>
      <c r="K30" s="3"/>
      <c r="L30" s="3"/>
      <c r="M30" s="3"/>
    </row>
    <row r="31" spans="2:24" ht="18.75" customHeight="1" x14ac:dyDescent="0.25">
      <c r="B31" s="200" t="s">
        <v>22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2"/>
    </row>
    <row r="32" spans="2:24" ht="5.25" customHeight="1" x14ac:dyDescent="0.25">
      <c r="B32" s="4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X32" s="42"/>
    </row>
    <row r="33" spans="2:25" x14ac:dyDescent="0.25">
      <c r="B33" s="43"/>
      <c r="C33" s="38"/>
      <c r="D33" s="38"/>
      <c r="L33" s="66" t="s">
        <v>23</v>
      </c>
      <c r="M33" s="67">
        <f>IF(E25=0,IF(G7=0,0,G7),E25)+IF(M25=0,IF(O7=0,0,O7),M25)+IF(U25=0,IF(W7=0,0,W7),U25)</f>
        <v>0</v>
      </c>
      <c r="X33" s="42"/>
    </row>
    <row r="34" spans="2:25" x14ac:dyDescent="0.25">
      <c r="B34" s="44"/>
      <c r="C34" s="39"/>
      <c r="D34" s="39"/>
      <c r="L34" s="66" t="s">
        <v>24</v>
      </c>
      <c r="M34" s="67">
        <f>M33*1.2</f>
        <v>0</v>
      </c>
      <c r="X34" s="42"/>
    </row>
    <row r="35" spans="2:25" x14ac:dyDescent="0.25">
      <c r="B35" s="45"/>
      <c r="C35" s="40"/>
      <c r="L35" s="20" t="s">
        <v>20</v>
      </c>
      <c r="M35" s="36">
        <f>IF(M33=0,0,1-M33/$G$3)</f>
        <v>0</v>
      </c>
      <c r="X35" s="42"/>
    </row>
    <row r="36" spans="2:25" x14ac:dyDescent="0.25">
      <c r="B36" s="45"/>
      <c r="C36" s="40"/>
      <c r="L36" s="20" t="s">
        <v>21</v>
      </c>
      <c r="M36" s="2">
        <f>IF(M33=0,0,$G$3-M33)</f>
        <v>0</v>
      </c>
      <c r="X36" s="42"/>
    </row>
    <row r="37" spans="2:25" ht="5.25" customHeight="1" x14ac:dyDescent="0.25">
      <c r="B37" s="46"/>
      <c r="C37" s="47"/>
      <c r="D37" s="23"/>
      <c r="E37" s="23"/>
      <c r="F37" s="23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/>
    </row>
    <row r="38" spans="2:25" ht="5.25" customHeight="1" x14ac:dyDescent="0.25">
      <c r="B38" s="6"/>
      <c r="C38" s="7"/>
      <c r="D38" s="3"/>
      <c r="E38" s="3"/>
      <c r="F38" s="3"/>
    </row>
    <row r="39" spans="2:25" x14ac:dyDescent="0.25">
      <c r="B39" s="6"/>
      <c r="C39" s="104"/>
      <c r="D39" s="3"/>
      <c r="E39" s="3"/>
      <c r="F39" s="3"/>
      <c r="N39" s="112"/>
      <c r="O39" s="113"/>
      <c r="P39" s="113"/>
      <c r="Q39" s="113"/>
      <c r="R39" s="113"/>
    </row>
    <row r="40" spans="2:25" x14ac:dyDescent="0.25">
      <c r="B40" s="6"/>
      <c r="C40" s="104"/>
      <c r="D40" s="3"/>
      <c r="E40" s="3"/>
      <c r="F40" s="3"/>
      <c r="N40" s="124"/>
    </row>
    <row r="41" spans="2:25" x14ac:dyDescent="0.25">
      <c r="B41" s="5"/>
      <c r="C41" s="83" t="s">
        <v>25</v>
      </c>
      <c r="E41" s="3"/>
      <c r="F41" s="3"/>
      <c r="N41" s="83" t="s">
        <v>26</v>
      </c>
      <c r="O41" s="4"/>
    </row>
    <row r="42" spans="2:25" x14ac:dyDescent="0.25">
      <c r="B42" s="3"/>
      <c r="C42" s="57" t="s">
        <v>27</v>
      </c>
      <c r="D42" s="57" t="s">
        <v>28</v>
      </c>
      <c r="E42" s="3"/>
      <c r="F42" s="3"/>
      <c r="N42" s="57" t="s">
        <v>27</v>
      </c>
      <c r="O42" s="57" t="s">
        <v>29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</row>
    <row r="43" spans="2:25" x14ac:dyDescent="0.25">
      <c r="B43" s="8"/>
      <c r="C43" s="57" t="s">
        <v>30</v>
      </c>
      <c r="D43" s="57" t="s">
        <v>31</v>
      </c>
      <c r="E43" s="3"/>
      <c r="F43" s="3"/>
      <c r="N43" s="57" t="s">
        <v>30</v>
      </c>
      <c r="O43" s="57" t="s">
        <v>32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</row>
    <row r="44" spans="2:25" ht="29.25" customHeight="1" x14ac:dyDescent="0.25">
      <c r="B44" s="8"/>
      <c r="C44" s="86" t="s">
        <v>33</v>
      </c>
      <c r="D44" s="85" t="s">
        <v>34</v>
      </c>
      <c r="E44" s="12"/>
      <c r="F44" s="3"/>
      <c r="N44" s="86" t="s">
        <v>33</v>
      </c>
      <c r="O44" s="198" t="s">
        <v>35</v>
      </c>
      <c r="P44" s="199"/>
      <c r="Q44" s="199"/>
      <c r="R44" s="199"/>
      <c r="S44" s="199"/>
      <c r="T44" s="199"/>
      <c r="U44" s="199"/>
      <c r="V44" s="199"/>
      <c r="W44" s="199"/>
      <c r="X44" s="199"/>
      <c r="Y44" s="199"/>
    </row>
    <row r="45" spans="2:25" x14ac:dyDescent="0.25">
      <c r="B45" s="8"/>
      <c r="C45" s="57" t="s">
        <v>36</v>
      </c>
      <c r="D45" t="s">
        <v>37</v>
      </c>
      <c r="E45" s="3"/>
      <c r="F45" s="3"/>
      <c r="N45" s="57" t="s">
        <v>36</v>
      </c>
      <c r="O45" s="57" t="s">
        <v>29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</row>
    <row r="46" spans="2:25" x14ac:dyDescent="0.25">
      <c r="B46" s="8"/>
      <c r="C46" s="57" t="s">
        <v>38</v>
      </c>
      <c r="D46" s="4" t="s">
        <v>39</v>
      </c>
      <c r="E46" s="3"/>
      <c r="F46" s="3"/>
      <c r="N46" s="57" t="s">
        <v>40</v>
      </c>
      <c r="O46" s="57" t="s">
        <v>41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</row>
    <row r="47" spans="2:25" ht="15.75" customHeight="1" x14ac:dyDescent="0.25">
      <c r="B47" s="8"/>
      <c r="C47" s="87" t="s">
        <v>42</v>
      </c>
      <c r="D47" s="2" t="s">
        <v>43</v>
      </c>
      <c r="E47" s="3"/>
      <c r="F47" s="3"/>
    </row>
    <row r="48" spans="2:25" x14ac:dyDescent="0.25">
      <c r="B48" s="8"/>
      <c r="C48" s="83" t="s">
        <v>44</v>
      </c>
    </row>
    <row r="49" spans="2:4" x14ac:dyDescent="0.25">
      <c r="B49" s="3"/>
      <c r="C49" t="s">
        <v>45</v>
      </c>
      <c r="D49" t="s">
        <v>46</v>
      </c>
    </row>
    <row r="50" spans="2:4" x14ac:dyDescent="0.25">
      <c r="B50" s="1"/>
      <c r="C50" t="s">
        <v>47</v>
      </c>
      <c r="D50" t="s">
        <v>48</v>
      </c>
    </row>
    <row r="51" spans="2:4" ht="29.25" customHeight="1" x14ac:dyDescent="0.25">
      <c r="B51" s="3"/>
    </row>
    <row r="52" spans="2:4" x14ac:dyDescent="0.25">
      <c r="B52" s="3"/>
    </row>
    <row r="53" spans="2:4" x14ac:dyDescent="0.25">
      <c r="B53" s="3"/>
    </row>
    <row r="54" spans="2:4" x14ac:dyDescent="0.25">
      <c r="B54" s="3"/>
      <c r="C54" s="5"/>
      <c r="D54" s="3"/>
    </row>
    <row r="55" spans="2:4" x14ac:dyDescent="0.25">
      <c r="B55" s="3"/>
      <c r="C55" s="3"/>
      <c r="D55" s="3"/>
    </row>
    <row r="56" spans="2:4" x14ac:dyDescent="0.25">
      <c r="B56" s="3"/>
      <c r="C56" s="3"/>
      <c r="D56" s="3"/>
    </row>
    <row r="57" spans="2:4" x14ac:dyDescent="0.25">
      <c r="B57" s="3"/>
      <c r="C57" s="3"/>
      <c r="D57" s="3"/>
    </row>
    <row r="58" spans="2:4" x14ac:dyDescent="0.25">
      <c r="B58" s="3"/>
      <c r="C58" s="3"/>
      <c r="D58" s="3"/>
    </row>
  </sheetData>
  <mergeCells count="20">
    <mergeCell ref="O44:Y44"/>
    <mergeCell ref="W10:W11"/>
    <mergeCell ref="B31:X31"/>
    <mergeCell ref="M10:M11"/>
    <mergeCell ref="N10:N11"/>
    <mergeCell ref="O10:O11"/>
    <mergeCell ref="S10:T10"/>
    <mergeCell ref="U10:U11"/>
    <mergeCell ref="V10:V11"/>
    <mergeCell ref="C10:D10"/>
    <mergeCell ref="S9:W9"/>
    <mergeCell ref="F6:G6"/>
    <mergeCell ref="N6:O6"/>
    <mergeCell ref="V6:W6"/>
    <mergeCell ref="E10:E11"/>
    <mergeCell ref="F10:F11"/>
    <mergeCell ref="G10:G11"/>
    <mergeCell ref="K10:L10"/>
    <mergeCell ref="C9:G9"/>
    <mergeCell ref="K9:O9"/>
  </mergeCells>
  <conditionalFormatting sqref="E7 G7 M7 U7">
    <cfRule type="containsText" dxfId="2" priority="6" stopIfTrue="1" operator="containsText" text="Pb partage">
      <formula>NOT(ISERROR(SEARCH("Pb partage",E7)))</formula>
    </cfRule>
  </conditionalFormatting>
  <conditionalFormatting sqref="O7">
    <cfRule type="containsText" dxfId="1" priority="2" stopIfTrue="1" operator="containsText" text="Pb partage">
      <formula>NOT(ISERROR(SEARCH("Pb partage",O7)))</formula>
    </cfRule>
  </conditionalFormatting>
  <conditionalFormatting sqref="W7">
    <cfRule type="containsText" dxfId="0" priority="1" stopIfTrue="1" operator="containsText" text="Pb partage">
      <formula>NOT(ISERROR(SEARCH("Pb partage",W7)))</formula>
    </cfRule>
  </conditionalFormatting>
  <dataValidations count="2">
    <dataValidation type="list" allowBlank="1" showInputMessage="1" showErrorMessage="1" sqref="K8 S8 C8" xr:uid="{AD7ADC3A-CE47-4760-9132-E2E9C31F3795}">
      <formula1>listenotaires</formula1>
    </dataValidation>
    <dataValidation type="list" allowBlank="1" showInputMessage="1" showErrorMessage="1" sqref="C3" xr:uid="{063582C0-FCFD-46B4-8ADD-A1C6088F982A}">
      <formula1>actes</formula1>
    </dataValidation>
  </dataValidations>
  <pageMargins left="0.7" right="0.7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BCBCC-448B-4402-AD4D-AF2CC6F71EA6}">
  <dimension ref="A1:M234"/>
  <sheetViews>
    <sheetView showGridLines="0" topLeftCell="A190" zoomScale="85" zoomScaleNormal="85" zoomScaleSheetLayoutView="70" workbookViewId="0">
      <selection activeCell="F229" sqref="F229:F234"/>
    </sheetView>
  </sheetViews>
  <sheetFormatPr baseColWidth="10" defaultColWidth="9.140625" defaultRowHeight="15" outlineLevelRow="1" x14ac:dyDescent="0.25"/>
  <cols>
    <col min="1" max="1" width="23.28515625" customWidth="1"/>
    <col min="2" max="2" width="6" customWidth="1"/>
    <col min="3" max="3" width="46.140625" customWidth="1"/>
    <col min="4" max="4" width="19.140625" customWidth="1"/>
    <col min="5" max="5" width="22.42578125" customWidth="1"/>
    <col min="6" max="6" width="20.5703125" bestFit="1" customWidth="1"/>
    <col min="7" max="7" width="11.42578125" customWidth="1"/>
    <col min="8" max="8" width="30.140625" customWidth="1"/>
    <col min="9" max="256" width="11.42578125" customWidth="1"/>
  </cols>
  <sheetData>
    <row r="1" spans="1:8" x14ac:dyDescent="0.25">
      <c r="A1" s="154"/>
      <c r="B1" s="155"/>
      <c r="C1" s="156" t="s">
        <v>49</v>
      </c>
      <c r="D1" s="156" t="s">
        <v>50</v>
      </c>
      <c r="E1" s="155"/>
      <c r="F1" s="155"/>
    </row>
    <row r="2" spans="1:8" x14ac:dyDescent="0.25">
      <c r="A2" s="149" t="str">
        <f>H4</f>
        <v>Vente hors résidentiel art.444-91</v>
      </c>
      <c r="B2" s="155"/>
      <c r="C2" s="157">
        <v>7.9900000000000006E-3</v>
      </c>
      <c r="D2" s="156">
        <v>397.25</v>
      </c>
      <c r="E2" s="155"/>
      <c r="F2" s="155"/>
    </row>
    <row r="3" spans="1:8" x14ac:dyDescent="0.25">
      <c r="A3" s="14"/>
      <c r="B3" s="14"/>
      <c r="C3" s="14" t="s">
        <v>51</v>
      </c>
      <c r="D3" s="14" t="s">
        <v>52</v>
      </c>
      <c r="E3" s="14" t="s">
        <v>53</v>
      </c>
      <c r="F3" s="14" t="s">
        <v>12</v>
      </c>
      <c r="H3" s="15" t="s">
        <v>54</v>
      </c>
    </row>
    <row r="4" spans="1:8" outlineLevel="1" x14ac:dyDescent="0.25">
      <c r="A4" s="56" t="s">
        <v>9</v>
      </c>
      <c r="B4" s="17">
        <v>1</v>
      </c>
      <c r="C4" s="73" t="str">
        <f t="shared" ref="C4:C9" si="0">$A$2&amp;A4&amp;B4</f>
        <v>Vente hors résidentiel art.444-91Cheuvreux1</v>
      </c>
      <c r="D4" s="68"/>
      <c r="E4" s="69"/>
      <c r="F4" s="70"/>
      <c r="H4" s="51" t="s">
        <v>55</v>
      </c>
    </row>
    <row r="5" spans="1:8" outlineLevel="1" x14ac:dyDescent="0.25">
      <c r="A5" s="52" t="s">
        <v>9</v>
      </c>
      <c r="B5" s="175">
        <v>2</v>
      </c>
      <c r="C5" s="176" t="str">
        <f t="shared" si="0"/>
        <v>Vente hors résidentiel art.444-91Cheuvreux2</v>
      </c>
      <c r="D5" s="9"/>
      <c r="E5" s="9"/>
      <c r="F5" s="71"/>
      <c r="H5" s="51" t="s">
        <v>56</v>
      </c>
    </row>
    <row r="6" spans="1:8" outlineLevel="1" x14ac:dyDescent="0.25">
      <c r="A6" s="52" t="s">
        <v>9</v>
      </c>
      <c r="B6" s="175">
        <v>3</v>
      </c>
      <c r="C6" s="176" t="str">
        <f t="shared" si="0"/>
        <v>Vente hors résidentiel art.444-91Cheuvreux3</v>
      </c>
      <c r="D6" s="9"/>
      <c r="E6" s="9"/>
      <c r="F6" s="71"/>
      <c r="H6" s="51" t="s">
        <v>57</v>
      </c>
    </row>
    <row r="7" spans="1:8" outlineLevel="1" x14ac:dyDescent="0.25">
      <c r="A7" s="52" t="s">
        <v>9</v>
      </c>
      <c r="B7" s="175">
        <v>4</v>
      </c>
      <c r="C7" s="176" t="str">
        <f t="shared" si="0"/>
        <v>Vente hors résidentiel art.444-91Cheuvreux4</v>
      </c>
      <c r="D7" s="9"/>
      <c r="E7" s="9"/>
      <c r="F7" s="71"/>
      <c r="H7" s="51" t="s">
        <v>58</v>
      </c>
    </row>
    <row r="8" spans="1:8" outlineLevel="1" x14ac:dyDescent="0.25">
      <c r="A8" s="52" t="s">
        <v>9</v>
      </c>
      <c r="B8" s="175">
        <v>5</v>
      </c>
      <c r="C8" s="176" t="str">
        <f t="shared" si="0"/>
        <v>Vente hors résidentiel art.444-91Cheuvreux5</v>
      </c>
      <c r="D8" s="9"/>
      <c r="E8" s="9"/>
      <c r="F8" s="71"/>
      <c r="H8" s="51" t="s">
        <v>72</v>
      </c>
    </row>
    <row r="9" spans="1:8" outlineLevel="1" x14ac:dyDescent="0.25">
      <c r="A9" s="177" t="s">
        <v>9</v>
      </c>
      <c r="B9" s="178">
        <v>6</v>
      </c>
      <c r="C9" s="179" t="str">
        <f t="shared" si="0"/>
        <v>Vente hors résidentiel art.444-91Cheuvreux6</v>
      </c>
      <c r="D9" s="180"/>
      <c r="E9" s="180"/>
      <c r="F9" s="72"/>
      <c r="H9" s="51" t="s">
        <v>71</v>
      </c>
    </row>
    <row r="10" spans="1:8" x14ac:dyDescent="0.25">
      <c r="A10" s="145"/>
      <c r="B10" s="146"/>
      <c r="C10" s="147" t="s">
        <v>49</v>
      </c>
      <c r="D10" s="147" t="s">
        <v>50</v>
      </c>
      <c r="E10" s="146"/>
      <c r="F10" s="148"/>
      <c r="G10" s="16"/>
      <c r="H10" s="51" t="s">
        <v>27</v>
      </c>
    </row>
    <row r="11" spans="1:8" x14ac:dyDescent="0.25">
      <c r="A11" s="149" t="str">
        <f>H21</f>
        <v>Prêt Pro (hors résidentiel) art.444-139</v>
      </c>
      <c r="B11" s="150"/>
      <c r="C11" s="151">
        <v>4.3899999999999998E-3</v>
      </c>
      <c r="D11" s="152">
        <v>218.66</v>
      </c>
      <c r="E11" s="150"/>
      <c r="F11" s="153"/>
      <c r="G11" s="16"/>
      <c r="H11" s="51" t="s">
        <v>30</v>
      </c>
    </row>
    <row r="12" spans="1:8" x14ac:dyDescent="0.25">
      <c r="A12" s="14"/>
      <c r="B12" s="14"/>
      <c r="C12" s="14" t="s">
        <v>51</v>
      </c>
      <c r="D12" s="14" t="s">
        <v>52</v>
      </c>
      <c r="E12" s="14" t="s">
        <v>53</v>
      </c>
      <c r="F12" s="14" t="s">
        <v>12</v>
      </c>
      <c r="G12" s="16"/>
      <c r="H12" s="51" t="s">
        <v>33</v>
      </c>
    </row>
    <row r="13" spans="1:8" outlineLevel="1" x14ac:dyDescent="0.25">
      <c r="A13" s="56" t="s">
        <v>9</v>
      </c>
      <c r="B13" s="17">
        <v>1</v>
      </c>
      <c r="C13" s="73" t="str">
        <f>$A$11&amp;A13&amp;B13</f>
        <v>Prêt Pro (hors résidentiel) art.444-139Cheuvreux1</v>
      </c>
      <c r="D13" s="68"/>
      <c r="E13" s="69"/>
      <c r="F13" s="70"/>
      <c r="H13" s="51" t="s">
        <v>36</v>
      </c>
    </row>
    <row r="14" spans="1:8" outlineLevel="1" x14ac:dyDescent="0.25">
      <c r="A14" s="52" t="s">
        <v>9</v>
      </c>
      <c r="B14" s="18">
        <v>2</v>
      </c>
      <c r="C14" s="73" t="str">
        <f t="shared" ref="C14:C18" si="1">$A$11&amp;A14&amp;B14</f>
        <v>Prêt Pro (hors résidentiel) art.444-139Cheuvreux2</v>
      </c>
      <c r="D14" s="9"/>
      <c r="E14" s="9"/>
      <c r="F14" s="70"/>
      <c r="H14" s="51" t="s">
        <v>38</v>
      </c>
    </row>
    <row r="15" spans="1:8" outlineLevel="1" x14ac:dyDescent="0.25">
      <c r="A15" s="52" t="s">
        <v>9</v>
      </c>
      <c r="B15" s="18">
        <v>3</v>
      </c>
      <c r="C15" s="73" t="str">
        <f t="shared" si="1"/>
        <v>Prêt Pro (hors résidentiel) art.444-139Cheuvreux3</v>
      </c>
      <c r="D15" s="9"/>
      <c r="E15" s="9"/>
      <c r="F15" s="70"/>
      <c r="H15" s="51" t="s">
        <v>42</v>
      </c>
    </row>
    <row r="16" spans="1:8" outlineLevel="1" x14ac:dyDescent="0.25">
      <c r="A16" s="52" t="s">
        <v>9</v>
      </c>
      <c r="B16" s="18">
        <v>4</v>
      </c>
      <c r="C16" s="73" t="str">
        <f t="shared" si="1"/>
        <v>Prêt Pro (hors résidentiel) art.444-139Cheuvreux4</v>
      </c>
      <c r="D16" s="9"/>
      <c r="E16" s="9"/>
      <c r="F16" s="70"/>
      <c r="H16" s="51" t="s">
        <v>59</v>
      </c>
    </row>
    <row r="17" spans="1:8" outlineLevel="1" x14ac:dyDescent="0.25">
      <c r="A17" s="52" t="s">
        <v>9</v>
      </c>
      <c r="B17" s="18">
        <v>5</v>
      </c>
      <c r="C17" s="73" t="str">
        <f t="shared" si="1"/>
        <v>Prêt Pro (hors résidentiel) art.444-139Cheuvreux5</v>
      </c>
      <c r="D17" s="9"/>
      <c r="E17" s="9">
        <v>0</v>
      </c>
      <c r="F17" s="70"/>
      <c r="H17" s="51" t="s">
        <v>60</v>
      </c>
    </row>
    <row r="18" spans="1:8" outlineLevel="1" x14ac:dyDescent="0.25">
      <c r="A18" s="52" t="s">
        <v>9</v>
      </c>
      <c r="B18" s="18">
        <v>6</v>
      </c>
      <c r="C18" s="73" t="str">
        <f t="shared" si="1"/>
        <v>Prêt Pro (hors résidentiel) art.444-139Cheuvreux6</v>
      </c>
      <c r="D18" s="9"/>
      <c r="E18" s="9">
        <v>0</v>
      </c>
      <c r="F18" s="70"/>
      <c r="H18" s="51" t="s">
        <v>61</v>
      </c>
    </row>
    <row r="19" spans="1:8" x14ac:dyDescent="0.25">
      <c r="A19" s="145" t="s">
        <v>62</v>
      </c>
      <c r="B19" s="146"/>
      <c r="C19" s="147" t="s">
        <v>49</v>
      </c>
      <c r="D19" s="147" t="s">
        <v>50</v>
      </c>
      <c r="E19" s="146"/>
      <c r="F19" s="148"/>
      <c r="G19" s="16"/>
      <c r="H19" s="51" t="s">
        <v>63</v>
      </c>
    </row>
    <row r="20" spans="1:8" x14ac:dyDescent="0.25">
      <c r="A20" s="149" t="s">
        <v>27</v>
      </c>
      <c r="B20" s="155"/>
      <c r="C20" s="158">
        <v>7.9900000000000006E-3</v>
      </c>
      <c r="D20" s="156">
        <v>397.25</v>
      </c>
      <c r="E20" s="155"/>
      <c r="F20" s="159"/>
      <c r="G20" s="16"/>
      <c r="H20" s="51" t="s">
        <v>73</v>
      </c>
    </row>
    <row r="21" spans="1:8" x14ac:dyDescent="0.25">
      <c r="A21" s="53"/>
      <c r="B21" s="54"/>
      <c r="C21" s="54" t="s">
        <v>51</v>
      </c>
      <c r="D21" s="54" t="s">
        <v>52</v>
      </c>
      <c r="E21" s="54" t="s">
        <v>53</v>
      </c>
      <c r="F21" s="55" t="s">
        <v>12</v>
      </c>
      <c r="G21" s="16"/>
      <c r="H21" s="51" t="s">
        <v>64</v>
      </c>
    </row>
    <row r="22" spans="1:8" outlineLevel="1" x14ac:dyDescent="0.25">
      <c r="A22" s="56" t="s">
        <v>9</v>
      </c>
      <c r="B22" s="17">
        <v>1</v>
      </c>
      <c r="C22" s="73" t="str">
        <f t="shared" ref="C22:C27" si="2">$A$20&amp;A22&amp;B22</f>
        <v>CB art.444-129aCheuvreux1</v>
      </c>
      <c r="D22" s="68"/>
      <c r="E22" s="69"/>
      <c r="F22" s="70"/>
      <c r="H22" s="51" t="s">
        <v>65</v>
      </c>
    </row>
    <row r="23" spans="1:8" outlineLevel="1" x14ac:dyDescent="0.25">
      <c r="A23" s="52" t="s">
        <v>9</v>
      </c>
      <c r="B23" s="18">
        <v>2</v>
      </c>
      <c r="C23" s="12" t="str">
        <f t="shared" si="2"/>
        <v>CB art.444-129aCheuvreux2</v>
      </c>
      <c r="D23" s="9"/>
      <c r="E23" s="9"/>
      <c r="F23" s="71"/>
      <c r="H23" s="51" t="s">
        <v>74</v>
      </c>
    </row>
    <row r="24" spans="1:8" outlineLevel="1" x14ac:dyDescent="0.25">
      <c r="A24" s="52" t="s">
        <v>9</v>
      </c>
      <c r="B24" s="18">
        <v>3</v>
      </c>
      <c r="C24" s="12" t="str">
        <f t="shared" si="2"/>
        <v>CB art.444-129aCheuvreux3</v>
      </c>
      <c r="D24" s="9"/>
      <c r="E24" s="9"/>
      <c r="F24" s="71"/>
      <c r="H24" s="51" t="s">
        <v>66</v>
      </c>
    </row>
    <row r="25" spans="1:8" outlineLevel="1" x14ac:dyDescent="0.25">
      <c r="A25" s="52" t="s">
        <v>9</v>
      </c>
      <c r="B25" s="18">
        <v>4</v>
      </c>
      <c r="C25" s="12" t="str">
        <f t="shared" si="2"/>
        <v>CB art.444-129aCheuvreux4</v>
      </c>
      <c r="D25" s="9"/>
      <c r="E25" s="9"/>
      <c r="F25" s="71"/>
      <c r="H25" s="51" t="s">
        <v>67</v>
      </c>
    </row>
    <row r="26" spans="1:8" outlineLevel="1" x14ac:dyDescent="0.25">
      <c r="A26" s="52" t="s">
        <v>9</v>
      </c>
      <c r="B26" s="18">
        <v>5</v>
      </c>
      <c r="C26" s="12" t="str">
        <f t="shared" si="2"/>
        <v>CB art.444-129aCheuvreux5</v>
      </c>
      <c r="D26" s="9"/>
      <c r="E26" s="9"/>
      <c r="F26" s="71"/>
      <c r="H26" s="51" t="s">
        <v>68</v>
      </c>
    </row>
    <row r="27" spans="1:8" outlineLevel="1" x14ac:dyDescent="0.25">
      <c r="A27" s="52" t="s">
        <v>9</v>
      </c>
      <c r="B27" s="18">
        <v>6</v>
      </c>
      <c r="C27" s="12" t="str">
        <f t="shared" si="2"/>
        <v>CB art.444-129aCheuvreux6</v>
      </c>
      <c r="D27" s="180"/>
      <c r="E27" s="180"/>
      <c r="F27" s="72"/>
      <c r="H27" s="51" t="s">
        <v>69</v>
      </c>
    </row>
    <row r="28" spans="1:8" x14ac:dyDescent="0.25">
      <c r="A28" s="145" t="s">
        <v>62</v>
      </c>
      <c r="B28" s="146"/>
      <c r="C28" s="147" t="s">
        <v>49</v>
      </c>
      <c r="D28" s="147" t="s">
        <v>50</v>
      </c>
      <c r="E28" s="146"/>
      <c r="F28" s="148"/>
      <c r="G28" s="16"/>
      <c r="H28" s="51" t="s">
        <v>70</v>
      </c>
    </row>
    <row r="29" spans="1:8" x14ac:dyDescent="0.25">
      <c r="A29" s="149" t="s">
        <v>30</v>
      </c>
      <c r="B29" s="155"/>
      <c r="C29" s="160">
        <v>2.66E-3</v>
      </c>
      <c r="D29" s="156">
        <v>132.76</v>
      </c>
      <c r="E29" s="155"/>
      <c r="F29" s="159"/>
      <c r="G29" s="16"/>
      <c r="H29" s="51" t="s">
        <v>5</v>
      </c>
    </row>
    <row r="30" spans="1:8" x14ac:dyDescent="0.25">
      <c r="A30" s="53"/>
      <c r="B30" s="54"/>
      <c r="C30" s="54" t="s">
        <v>51</v>
      </c>
      <c r="D30" s="54" t="s">
        <v>52</v>
      </c>
      <c r="E30" s="54" t="s">
        <v>53</v>
      </c>
      <c r="F30" s="55" t="s">
        <v>12</v>
      </c>
      <c r="G30" s="16"/>
    </row>
    <row r="31" spans="1:8" outlineLevel="1" x14ac:dyDescent="0.25">
      <c r="A31" s="56" t="s">
        <v>9</v>
      </c>
      <c r="B31" s="17">
        <v>1</v>
      </c>
      <c r="C31" s="73" t="str">
        <f t="shared" ref="C31:C36" si="3">$A$29&amp;A31&amp;B31</f>
        <v>CB art.444-129bCheuvreux1</v>
      </c>
      <c r="D31" s="68"/>
      <c r="E31" s="69"/>
      <c r="F31" s="70"/>
    </row>
    <row r="32" spans="1:8" outlineLevel="1" x14ac:dyDescent="0.25">
      <c r="A32" s="52" t="s">
        <v>9</v>
      </c>
      <c r="B32" s="18">
        <v>2</v>
      </c>
      <c r="C32" s="12" t="str">
        <f t="shared" si="3"/>
        <v>CB art.444-129bCheuvreux2</v>
      </c>
      <c r="D32" s="9"/>
      <c r="E32" s="9"/>
      <c r="F32" s="71"/>
    </row>
    <row r="33" spans="1:13" outlineLevel="1" x14ac:dyDescent="0.25">
      <c r="A33" s="52" t="s">
        <v>9</v>
      </c>
      <c r="B33" s="18">
        <v>3</v>
      </c>
      <c r="C33" s="12" t="str">
        <f t="shared" si="3"/>
        <v>CB art.444-129bCheuvreux3</v>
      </c>
      <c r="D33" s="9"/>
      <c r="E33" s="9"/>
      <c r="F33" s="71"/>
    </row>
    <row r="34" spans="1:13" outlineLevel="1" x14ac:dyDescent="0.25">
      <c r="A34" s="52" t="s">
        <v>9</v>
      </c>
      <c r="B34" s="18">
        <v>4</v>
      </c>
      <c r="C34" s="12" t="str">
        <f t="shared" si="3"/>
        <v>CB art.444-129bCheuvreux4</v>
      </c>
      <c r="D34" s="9"/>
      <c r="E34" s="9"/>
      <c r="F34" s="71"/>
    </row>
    <row r="35" spans="1:13" outlineLevel="1" x14ac:dyDescent="0.25">
      <c r="A35" s="52" t="s">
        <v>9</v>
      </c>
      <c r="B35" s="18">
        <v>5</v>
      </c>
      <c r="C35" s="12" t="str">
        <f t="shared" si="3"/>
        <v>CB art.444-129bCheuvreux5</v>
      </c>
      <c r="D35" s="9"/>
      <c r="E35" s="9"/>
      <c r="F35" s="71"/>
    </row>
    <row r="36" spans="1:13" outlineLevel="1" x14ac:dyDescent="0.25">
      <c r="A36" s="52" t="s">
        <v>9</v>
      </c>
      <c r="B36" s="18">
        <v>6</v>
      </c>
      <c r="C36" s="12" t="str">
        <f t="shared" si="3"/>
        <v>CB art.444-129bCheuvreux6</v>
      </c>
      <c r="D36" s="180"/>
      <c r="E36" s="180"/>
      <c r="F36" s="72"/>
    </row>
    <row r="37" spans="1:13" x14ac:dyDescent="0.25">
      <c r="A37" s="145" t="s">
        <v>62</v>
      </c>
      <c r="B37" s="146"/>
      <c r="C37" s="147" t="s">
        <v>49</v>
      </c>
      <c r="D37" s="147" t="s">
        <v>50</v>
      </c>
      <c r="E37" s="146"/>
      <c r="F37" s="148"/>
      <c r="M37" s="51"/>
    </row>
    <row r="38" spans="1:13" x14ac:dyDescent="0.25">
      <c r="A38" s="149" t="s">
        <v>33</v>
      </c>
      <c r="B38" s="155"/>
      <c r="C38" s="160">
        <v>5.3200000000000001E-3</v>
      </c>
      <c r="D38" s="156">
        <v>265.08999999999997</v>
      </c>
      <c r="E38" s="155"/>
      <c r="F38" s="159"/>
      <c r="M38" s="51"/>
    </row>
    <row r="39" spans="1:13" x14ac:dyDescent="0.25">
      <c r="A39" s="53"/>
      <c r="B39" s="54"/>
      <c r="C39" s="54" t="s">
        <v>51</v>
      </c>
      <c r="D39" s="54" t="s">
        <v>52</v>
      </c>
      <c r="E39" s="54" t="s">
        <v>53</v>
      </c>
      <c r="F39" s="55" t="s">
        <v>12</v>
      </c>
    </row>
    <row r="40" spans="1:13" outlineLevel="1" x14ac:dyDescent="0.25">
      <c r="A40" s="56" t="s">
        <v>9</v>
      </c>
      <c r="B40" s="17">
        <v>1</v>
      </c>
      <c r="C40" s="73" t="str">
        <f t="shared" ref="C40:C45" si="4">$A$38&amp;A40&amp;B40</f>
        <v>CB art.444-130Cheuvreux1</v>
      </c>
      <c r="D40" s="68"/>
      <c r="E40" s="69"/>
      <c r="F40" s="70"/>
    </row>
    <row r="41" spans="1:13" outlineLevel="1" x14ac:dyDescent="0.25">
      <c r="A41" s="52" t="s">
        <v>9</v>
      </c>
      <c r="B41" s="18">
        <v>2</v>
      </c>
      <c r="C41" s="12" t="str">
        <f t="shared" si="4"/>
        <v>CB art.444-130Cheuvreux2</v>
      </c>
      <c r="D41" s="9"/>
      <c r="E41" s="9"/>
      <c r="F41" s="71"/>
    </row>
    <row r="42" spans="1:13" outlineLevel="1" x14ac:dyDescent="0.25">
      <c r="A42" s="52" t="s">
        <v>9</v>
      </c>
      <c r="B42" s="18">
        <v>3</v>
      </c>
      <c r="C42" s="12" t="str">
        <f t="shared" si="4"/>
        <v>CB art.444-130Cheuvreux3</v>
      </c>
      <c r="D42" s="9"/>
      <c r="E42" s="9"/>
      <c r="F42" s="71"/>
    </row>
    <row r="43" spans="1:13" outlineLevel="1" x14ac:dyDescent="0.25">
      <c r="A43" s="52" t="s">
        <v>9</v>
      </c>
      <c r="B43" s="18">
        <v>4</v>
      </c>
      <c r="C43" s="12" t="str">
        <f t="shared" si="4"/>
        <v>CB art.444-130Cheuvreux4</v>
      </c>
      <c r="D43" s="9"/>
      <c r="E43" s="9"/>
      <c r="F43" s="71"/>
    </row>
    <row r="44" spans="1:13" outlineLevel="1" x14ac:dyDescent="0.25">
      <c r="A44" s="52" t="s">
        <v>9</v>
      </c>
      <c r="B44" s="18">
        <v>5</v>
      </c>
      <c r="C44" s="12" t="str">
        <f t="shared" si="4"/>
        <v>CB art.444-130Cheuvreux5</v>
      </c>
      <c r="D44" s="9"/>
      <c r="E44" s="9"/>
      <c r="F44" s="71"/>
    </row>
    <row r="45" spans="1:13" outlineLevel="1" x14ac:dyDescent="0.25">
      <c r="A45" s="52" t="s">
        <v>9</v>
      </c>
      <c r="B45" s="18">
        <v>6</v>
      </c>
      <c r="C45" s="12" t="str">
        <f t="shared" si="4"/>
        <v>CB art.444-130Cheuvreux6</v>
      </c>
      <c r="D45" s="180"/>
      <c r="E45" s="180"/>
      <c r="F45" s="72"/>
    </row>
    <row r="46" spans="1:13" x14ac:dyDescent="0.25">
      <c r="A46" s="145" t="s">
        <v>62</v>
      </c>
      <c r="B46" s="146"/>
      <c r="C46" s="147" t="s">
        <v>49</v>
      </c>
      <c r="D46" s="147" t="s">
        <v>50</v>
      </c>
      <c r="E46" s="146"/>
      <c r="F46" s="148"/>
      <c r="G46" s="16"/>
    </row>
    <row r="47" spans="1:13" x14ac:dyDescent="0.25">
      <c r="A47" s="149" t="s">
        <v>36</v>
      </c>
      <c r="B47" s="155"/>
      <c r="C47" s="160">
        <v>7.9900000000000006E-3</v>
      </c>
      <c r="D47" s="156">
        <v>397.25</v>
      </c>
      <c r="E47" s="155"/>
      <c r="F47" s="159"/>
      <c r="G47" s="16"/>
    </row>
    <row r="48" spans="1:13" x14ac:dyDescent="0.25">
      <c r="A48" s="53"/>
      <c r="B48" s="54"/>
      <c r="C48" s="54" t="s">
        <v>51</v>
      </c>
      <c r="D48" s="54" t="s">
        <v>52</v>
      </c>
      <c r="E48" s="54" t="s">
        <v>53</v>
      </c>
      <c r="F48" s="55" t="s">
        <v>12</v>
      </c>
      <c r="G48" s="16"/>
    </row>
    <row r="49" spans="1:7" outlineLevel="1" x14ac:dyDescent="0.25">
      <c r="A49" s="56" t="s">
        <v>9</v>
      </c>
      <c r="B49" s="17">
        <v>1</v>
      </c>
      <c r="C49" s="73" t="str">
        <f t="shared" ref="C49:C54" si="5">$A$47&amp;A49&amp;B49</f>
        <v>CB art.444-131Cheuvreux1</v>
      </c>
      <c r="D49" s="68"/>
      <c r="E49" s="69"/>
      <c r="F49" s="70"/>
    </row>
    <row r="50" spans="1:7" outlineLevel="1" x14ac:dyDescent="0.25">
      <c r="A50" s="52" t="s">
        <v>9</v>
      </c>
      <c r="B50" s="18">
        <v>2</v>
      </c>
      <c r="C50" s="12" t="str">
        <f t="shared" si="5"/>
        <v>CB art.444-131Cheuvreux2</v>
      </c>
      <c r="D50" s="9"/>
      <c r="E50" s="9"/>
      <c r="F50" s="71"/>
    </row>
    <row r="51" spans="1:7" outlineLevel="1" x14ac:dyDescent="0.25">
      <c r="A51" s="52" t="s">
        <v>9</v>
      </c>
      <c r="B51" s="18">
        <v>3</v>
      </c>
      <c r="C51" s="12" t="str">
        <f t="shared" si="5"/>
        <v>CB art.444-131Cheuvreux3</v>
      </c>
      <c r="D51" s="9"/>
      <c r="E51" s="9"/>
      <c r="F51" s="71"/>
    </row>
    <row r="52" spans="1:7" outlineLevel="1" x14ac:dyDescent="0.25">
      <c r="A52" s="52" t="s">
        <v>9</v>
      </c>
      <c r="B52" s="18">
        <v>4</v>
      </c>
      <c r="C52" s="12" t="str">
        <f t="shared" si="5"/>
        <v>CB art.444-131Cheuvreux4</v>
      </c>
      <c r="D52" s="9"/>
      <c r="E52" s="9"/>
      <c r="F52" s="71"/>
    </row>
    <row r="53" spans="1:7" outlineLevel="1" x14ac:dyDescent="0.25">
      <c r="A53" s="52" t="s">
        <v>9</v>
      </c>
      <c r="B53" s="18">
        <v>5</v>
      </c>
      <c r="C53" s="12" t="str">
        <f t="shared" si="5"/>
        <v>CB art.444-131Cheuvreux5</v>
      </c>
      <c r="D53" s="9"/>
      <c r="E53" s="9"/>
      <c r="F53" s="71"/>
    </row>
    <row r="54" spans="1:7" outlineLevel="1" x14ac:dyDescent="0.25">
      <c r="A54" s="52" t="s">
        <v>9</v>
      </c>
      <c r="B54" s="18">
        <v>6</v>
      </c>
      <c r="C54" s="12" t="str">
        <f t="shared" si="5"/>
        <v>CB art.444-131Cheuvreux6</v>
      </c>
      <c r="D54" s="180"/>
      <c r="E54" s="180"/>
      <c r="F54" s="72"/>
    </row>
    <row r="55" spans="1:7" x14ac:dyDescent="0.25">
      <c r="A55" s="145" t="s">
        <v>62</v>
      </c>
      <c r="B55" s="146"/>
      <c r="C55" s="147" t="s">
        <v>49</v>
      </c>
      <c r="D55" s="147" t="s">
        <v>50</v>
      </c>
      <c r="E55" s="146"/>
      <c r="F55" s="148"/>
      <c r="G55" s="16"/>
    </row>
    <row r="56" spans="1:7" x14ac:dyDescent="0.25">
      <c r="A56" s="149" t="s">
        <v>38</v>
      </c>
      <c r="B56" s="155"/>
      <c r="C56" s="160">
        <v>5.3200000000000001E-3</v>
      </c>
      <c r="D56" s="154">
        <v>265.08999999999997</v>
      </c>
      <c r="E56" s="155"/>
      <c r="F56" s="159"/>
      <c r="G56" s="16"/>
    </row>
    <row r="57" spans="1:7" x14ac:dyDescent="0.25">
      <c r="A57" s="53"/>
      <c r="B57" s="54"/>
      <c r="C57" s="54" t="s">
        <v>51</v>
      </c>
      <c r="D57" s="54" t="s">
        <v>52</v>
      </c>
      <c r="E57" s="54" t="s">
        <v>53</v>
      </c>
      <c r="F57" s="55" t="s">
        <v>12</v>
      </c>
      <c r="G57" s="16"/>
    </row>
    <row r="58" spans="1:7" outlineLevel="1" x14ac:dyDescent="0.25">
      <c r="A58" s="56" t="s">
        <v>9</v>
      </c>
      <c r="B58" s="17">
        <v>1</v>
      </c>
      <c r="C58" s="73" t="str">
        <f t="shared" ref="C58:C63" si="6">$A$56&amp;A58&amp;B58</f>
        <v>CB art.444-132aCheuvreux1</v>
      </c>
      <c r="D58" s="68"/>
      <c r="E58" s="69"/>
      <c r="F58" s="70"/>
    </row>
    <row r="59" spans="1:7" outlineLevel="1" x14ac:dyDescent="0.25">
      <c r="A59" s="52" t="s">
        <v>9</v>
      </c>
      <c r="B59" s="18">
        <v>2</v>
      </c>
      <c r="C59" s="12" t="str">
        <f t="shared" si="6"/>
        <v>CB art.444-132aCheuvreux2</v>
      </c>
      <c r="D59" s="9"/>
      <c r="E59" s="9"/>
      <c r="F59" s="71"/>
    </row>
    <row r="60" spans="1:7" outlineLevel="1" x14ac:dyDescent="0.25">
      <c r="A60" s="52" t="s">
        <v>9</v>
      </c>
      <c r="B60" s="18">
        <v>3</v>
      </c>
      <c r="C60" s="12" t="str">
        <f t="shared" si="6"/>
        <v>CB art.444-132aCheuvreux3</v>
      </c>
      <c r="D60" s="9"/>
      <c r="E60" s="9"/>
      <c r="F60" s="71"/>
    </row>
    <row r="61" spans="1:7" outlineLevel="1" x14ac:dyDescent="0.25">
      <c r="A61" s="52" t="s">
        <v>9</v>
      </c>
      <c r="B61" s="18">
        <v>4</v>
      </c>
      <c r="C61" s="12" t="str">
        <f t="shared" si="6"/>
        <v>CB art.444-132aCheuvreux4</v>
      </c>
      <c r="D61" s="9"/>
      <c r="E61" s="9"/>
      <c r="F61" s="71"/>
    </row>
    <row r="62" spans="1:7" outlineLevel="1" x14ac:dyDescent="0.25">
      <c r="A62" s="52" t="s">
        <v>9</v>
      </c>
      <c r="B62" s="18">
        <v>5</v>
      </c>
      <c r="C62" s="12" t="str">
        <f t="shared" si="6"/>
        <v>CB art.444-132aCheuvreux5</v>
      </c>
      <c r="D62" s="9"/>
      <c r="E62" s="9"/>
      <c r="F62" s="71"/>
    </row>
    <row r="63" spans="1:7" outlineLevel="1" x14ac:dyDescent="0.25">
      <c r="A63" s="52" t="s">
        <v>9</v>
      </c>
      <c r="B63" s="18">
        <v>6</v>
      </c>
      <c r="C63" s="12" t="str">
        <f t="shared" si="6"/>
        <v>CB art.444-132aCheuvreux6</v>
      </c>
      <c r="D63" s="180"/>
      <c r="E63" s="180"/>
      <c r="F63" s="72"/>
    </row>
    <row r="64" spans="1:7" x14ac:dyDescent="0.25">
      <c r="A64" s="145" t="s">
        <v>62</v>
      </c>
      <c r="B64" s="146"/>
      <c r="C64" s="147" t="s">
        <v>49</v>
      </c>
      <c r="D64" s="147" t="s">
        <v>50</v>
      </c>
      <c r="E64" s="146"/>
      <c r="F64" s="148"/>
      <c r="G64" s="16"/>
    </row>
    <row r="65" spans="1:7" x14ac:dyDescent="0.25">
      <c r="A65" s="149" t="s">
        <v>42</v>
      </c>
      <c r="B65" s="155"/>
      <c r="C65" s="160">
        <v>7.9900000000000006E-3</v>
      </c>
      <c r="D65" s="156">
        <v>397.25</v>
      </c>
      <c r="E65" s="155"/>
      <c r="F65" s="159"/>
      <c r="G65" s="16"/>
    </row>
    <row r="66" spans="1:7" x14ac:dyDescent="0.25">
      <c r="A66" s="53"/>
      <c r="B66" s="54"/>
      <c r="C66" s="54" t="s">
        <v>51</v>
      </c>
      <c r="D66" s="54" t="s">
        <v>52</v>
      </c>
      <c r="E66" s="54" t="s">
        <v>53</v>
      </c>
      <c r="F66" s="55" t="s">
        <v>12</v>
      </c>
      <c r="G66" s="16"/>
    </row>
    <row r="67" spans="1:7" outlineLevel="1" x14ac:dyDescent="0.25">
      <c r="A67" s="56" t="s">
        <v>9</v>
      </c>
      <c r="B67" s="17">
        <v>1</v>
      </c>
      <c r="C67" s="73" t="str">
        <f t="shared" ref="C67:C72" si="7">$A$65&amp;A67&amp;B67</f>
        <v>CB art.444-132bCheuvreux1</v>
      </c>
      <c r="D67" s="68"/>
      <c r="E67" s="69"/>
      <c r="F67" s="70"/>
    </row>
    <row r="68" spans="1:7" outlineLevel="1" x14ac:dyDescent="0.25">
      <c r="A68" s="52" t="s">
        <v>9</v>
      </c>
      <c r="B68" s="18">
        <v>2</v>
      </c>
      <c r="C68" s="12" t="str">
        <f t="shared" si="7"/>
        <v>CB art.444-132bCheuvreux2</v>
      </c>
      <c r="D68" s="9"/>
      <c r="E68" s="9"/>
      <c r="F68" s="71"/>
    </row>
    <row r="69" spans="1:7" outlineLevel="1" x14ac:dyDescent="0.25">
      <c r="A69" s="52" t="s">
        <v>9</v>
      </c>
      <c r="B69" s="18">
        <v>3</v>
      </c>
      <c r="C69" s="12" t="str">
        <f t="shared" si="7"/>
        <v>CB art.444-132bCheuvreux3</v>
      </c>
      <c r="D69" s="9"/>
      <c r="E69" s="9"/>
      <c r="F69" s="71"/>
    </row>
    <row r="70" spans="1:7" outlineLevel="1" x14ac:dyDescent="0.25">
      <c r="A70" s="52" t="s">
        <v>9</v>
      </c>
      <c r="B70" s="18">
        <v>4</v>
      </c>
      <c r="C70" s="12" t="str">
        <f t="shared" si="7"/>
        <v>CB art.444-132bCheuvreux4</v>
      </c>
      <c r="D70" s="9"/>
      <c r="E70" s="9"/>
      <c r="F70" s="71"/>
    </row>
    <row r="71" spans="1:7" outlineLevel="1" x14ac:dyDescent="0.25">
      <c r="A71" s="52" t="s">
        <v>9</v>
      </c>
      <c r="B71" s="18">
        <v>5</v>
      </c>
      <c r="C71" s="12" t="str">
        <f t="shared" si="7"/>
        <v>CB art.444-132bCheuvreux5</v>
      </c>
      <c r="D71" s="9"/>
      <c r="E71" s="9"/>
      <c r="F71" s="71"/>
    </row>
    <row r="72" spans="1:7" outlineLevel="1" x14ac:dyDescent="0.25">
      <c r="A72" s="52" t="s">
        <v>9</v>
      </c>
      <c r="B72" s="18">
        <v>6</v>
      </c>
      <c r="C72" s="12" t="str">
        <f t="shared" si="7"/>
        <v>CB art.444-132bCheuvreux6</v>
      </c>
      <c r="D72" s="180"/>
      <c r="E72" s="180"/>
      <c r="F72" s="72"/>
    </row>
    <row r="73" spans="1:7" x14ac:dyDescent="0.25">
      <c r="A73" s="168"/>
      <c r="B73" s="163"/>
      <c r="C73" s="167" t="s">
        <v>49</v>
      </c>
      <c r="D73" s="167" t="s">
        <v>50</v>
      </c>
      <c r="E73" s="168"/>
      <c r="F73" s="168"/>
    </row>
    <row r="74" spans="1:7" x14ac:dyDescent="0.25">
      <c r="A74" s="149" t="str">
        <f>H20</f>
        <v>Quittance art.144-161</v>
      </c>
      <c r="B74" s="163"/>
      <c r="C74" s="169">
        <v>5.3200000000000001E-3</v>
      </c>
      <c r="D74" s="167">
        <v>172.27500000000001</v>
      </c>
      <c r="E74" s="168"/>
      <c r="F74" s="168"/>
    </row>
    <row r="75" spans="1:7" x14ac:dyDescent="0.25">
      <c r="A75" s="96"/>
      <c r="B75" s="96"/>
      <c r="C75" s="54" t="s">
        <v>51</v>
      </c>
      <c r="D75" s="54" t="s">
        <v>52</v>
      </c>
      <c r="E75" s="54" t="s">
        <v>53</v>
      </c>
      <c r="F75" s="54" t="s">
        <v>12</v>
      </c>
    </row>
    <row r="76" spans="1:7" outlineLevel="1" x14ac:dyDescent="0.25">
      <c r="A76" s="105" t="s">
        <v>9</v>
      </c>
      <c r="B76" s="106">
        <v>1</v>
      </c>
      <c r="C76" s="107" t="str">
        <f t="shared" ref="C76:C81" si="8">$A$74&amp;A76&amp;B76</f>
        <v>Quittance art.144-161Cheuvreux1</v>
      </c>
      <c r="D76" s="68"/>
      <c r="E76" s="69"/>
      <c r="F76" s="70"/>
    </row>
    <row r="77" spans="1:7" outlineLevel="1" x14ac:dyDescent="0.25">
      <c r="A77" s="108" t="s">
        <v>9</v>
      </c>
      <c r="B77" s="109">
        <v>2</v>
      </c>
      <c r="C77" s="110" t="str">
        <f t="shared" si="8"/>
        <v>Quittance art.144-161Cheuvreux2</v>
      </c>
      <c r="D77" s="9"/>
      <c r="E77" s="9"/>
      <c r="F77" s="71"/>
    </row>
    <row r="78" spans="1:7" outlineLevel="1" x14ac:dyDescent="0.25">
      <c r="A78" s="108" t="s">
        <v>9</v>
      </c>
      <c r="B78" s="109">
        <v>3</v>
      </c>
      <c r="C78" s="110" t="str">
        <f t="shared" si="8"/>
        <v>Quittance art.144-161Cheuvreux3</v>
      </c>
      <c r="D78" s="9"/>
      <c r="E78" s="9"/>
      <c r="F78" s="71"/>
    </row>
    <row r="79" spans="1:7" outlineLevel="1" x14ac:dyDescent="0.25">
      <c r="A79" s="108" t="s">
        <v>9</v>
      </c>
      <c r="B79" s="109">
        <v>4</v>
      </c>
      <c r="C79" s="110" t="str">
        <f t="shared" si="8"/>
        <v>Quittance art.144-161Cheuvreux4</v>
      </c>
      <c r="D79" s="9"/>
      <c r="E79" s="9"/>
      <c r="F79" s="71"/>
    </row>
    <row r="80" spans="1:7" outlineLevel="1" x14ac:dyDescent="0.25">
      <c r="A80" s="108" t="s">
        <v>9</v>
      </c>
      <c r="B80" s="109">
        <v>5</v>
      </c>
      <c r="C80" s="110" t="str">
        <f t="shared" si="8"/>
        <v>Quittance art.144-161Cheuvreux5</v>
      </c>
      <c r="D80" s="9"/>
      <c r="E80" s="9"/>
      <c r="F80" s="71"/>
    </row>
    <row r="81" spans="1:7" outlineLevel="1" x14ac:dyDescent="0.25">
      <c r="A81" s="108" t="s">
        <v>9</v>
      </c>
      <c r="B81" s="109">
        <v>6</v>
      </c>
      <c r="C81" s="110" t="str">
        <f t="shared" si="8"/>
        <v>Quittance art.144-161Cheuvreux6</v>
      </c>
      <c r="D81" s="180"/>
      <c r="E81" s="180"/>
      <c r="F81" s="72"/>
    </row>
    <row r="82" spans="1:7" s="111" customFormat="1" x14ac:dyDescent="0.25">
      <c r="A82" s="163"/>
      <c r="B82" s="163"/>
      <c r="C82" s="167" t="s">
        <v>49</v>
      </c>
      <c r="D82" s="167" t="s">
        <v>50</v>
      </c>
      <c r="E82" s="163"/>
      <c r="F82" s="163"/>
    </row>
    <row r="83" spans="1:7" s="111" customFormat="1" x14ac:dyDescent="0.25">
      <c r="A83" s="149" t="str">
        <f>H23</f>
        <v>Prorogation de délai art.444-168</v>
      </c>
      <c r="B83" s="163"/>
      <c r="C83" s="169">
        <v>5.3200000000000001E-3</v>
      </c>
      <c r="D83" s="167">
        <v>172.27500000000001</v>
      </c>
      <c r="E83" s="163"/>
      <c r="F83" s="163"/>
    </row>
    <row r="84" spans="1:7" s="111" customFormat="1" x14ac:dyDescent="0.25">
      <c r="A84" s="96"/>
      <c r="B84" s="96"/>
      <c r="C84" s="54" t="s">
        <v>51</v>
      </c>
      <c r="D84" s="54" t="s">
        <v>52</v>
      </c>
      <c r="E84" s="54" t="s">
        <v>53</v>
      </c>
      <c r="F84" s="54" t="s">
        <v>12</v>
      </c>
    </row>
    <row r="85" spans="1:7" s="111" customFormat="1" outlineLevel="1" x14ac:dyDescent="0.25">
      <c r="A85" s="122" t="s">
        <v>9</v>
      </c>
      <c r="B85" s="114">
        <v>1</v>
      </c>
      <c r="C85" s="121" t="str">
        <f t="shared" ref="C85:C90" si="9">$A$83&amp;A85&amp;B85</f>
        <v>Prorogation de délai art.444-168Cheuvreux1</v>
      </c>
      <c r="D85" s="116"/>
      <c r="E85" s="117"/>
      <c r="F85" s="71"/>
    </row>
    <row r="86" spans="1:7" s="111" customFormat="1" outlineLevel="1" x14ac:dyDescent="0.25">
      <c r="A86" s="123" t="s">
        <v>9</v>
      </c>
      <c r="B86" s="118">
        <v>2</v>
      </c>
      <c r="C86" s="120" t="str">
        <f t="shared" si="9"/>
        <v>Prorogation de délai art.444-168Cheuvreux2</v>
      </c>
      <c r="D86" s="115"/>
      <c r="E86" s="115"/>
      <c r="F86" s="71"/>
    </row>
    <row r="87" spans="1:7" s="111" customFormat="1" outlineLevel="1" x14ac:dyDescent="0.25">
      <c r="A87" s="123" t="s">
        <v>9</v>
      </c>
      <c r="B87" s="118">
        <v>3</v>
      </c>
      <c r="C87" s="120" t="str">
        <f t="shared" si="9"/>
        <v>Prorogation de délai art.444-168Cheuvreux3</v>
      </c>
      <c r="D87" s="115"/>
      <c r="E87" s="115"/>
      <c r="F87" s="71"/>
    </row>
    <row r="88" spans="1:7" s="111" customFormat="1" outlineLevel="1" x14ac:dyDescent="0.25">
      <c r="A88" s="123" t="s">
        <v>9</v>
      </c>
      <c r="B88" s="118">
        <v>4</v>
      </c>
      <c r="C88" s="120" t="str">
        <f t="shared" si="9"/>
        <v>Prorogation de délai art.444-168Cheuvreux4</v>
      </c>
      <c r="D88" s="115"/>
      <c r="E88" s="115"/>
      <c r="F88" s="71"/>
    </row>
    <row r="89" spans="1:7" s="111" customFormat="1" outlineLevel="1" x14ac:dyDescent="0.25">
      <c r="A89" s="123" t="s">
        <v>9</v>
      </c>
      <c r="B89" s="118">
        <v>5</v>
      </c>
      <c r="C89" s="120" t="str">
        <f t="shared" si="9"/>
        <v>Prorogation de délai art.444-168Cheuvreux5</v>
      </c>
      <c r="D89" s="115"/>
      <c r="E89" s="115">
        <v>0</v>
      </c>
      <c r="F89" s="71"/>
    </row>
    <row r="90" spans="1:7" s="111" customFormat="1" outlineLevel="1" x14ac:dyDescent="0.25">
      <c r="A90" s="123" t="s">
        <v>9</v>
      </c>
      <c r="B90" s="118">
        <v>6</v>
      </c>
      <c r="C90" s="120" t="str">
        <f t="shared" si="9"/>
        <v>Prorogation de délai art.444-168Cheuvreux6</v>
      </c>
      <c r="D90" s="119"/>
      <c r="E90" s="119">
        <v>0</v>
      </c>
      <c r="F90" s="71"/>
    </row>
    <row r="91" spans="1:7" x14ac:dyDescent="0.25">
      <c r="A91" s="163"/>
      <c r="B91" s="163"/>
      <c r="C91" s="167" t="s">
        <v>49</v>
      </c>
      <c r="D91" s="167" t="s">
        <v>50</v>
      </c>
      <c r="E91" s="163"/>
      <c r="F91" s="168"/>
      <c r="G91" s="16"/>
    </row>
    <row r="92" spans="1:7" x14ac:dyDescent="0.25">
      <c r="A92" s="149" t="str">
        <f>H9</f>
        <v>Apport (en matière de société)  art.444-158</v>
      </c>
      <c r="B92" s="163"/>
      <c r="C92" s="169">
        <v>3.9899999999999996E-3</v>
      </c>
      <c r="D92" s="167">
        <v>198.92500000000001</v>
      </c>
      <c r="E92" s="163"/>
      <c r="F92" s="168"/>
      <c r="G92" s="16"/>
    </row>
    <row r="93" spans="1:7" x14ac:dyDescent="0.25">
      <c r="A93" s="103"/>
      <c r="B93" s="103"/>
      <c r="C93" s="54" t="s">
        <v>51</v>
      </c>
      <c r="D93" s="54" t="s">
        <v>52</v>
      </c>
      <c r="E93" s="54" t="s">
        <v>53</v>
      </c>
      <c r="F93" s="54" t="s">
        <v>12</v>
      </c>
      <c r="G93" s="16"/>
    </row>
    <row r="94" spans="1:7" outlineLevel="1" x14ac:dyDescent="0.25">
      <c r="A94" s="105" t="s">
        <v>9</v>
      </c>
      <c r="B94" s="106">
        <v>1</v>
      </c>
      <c r="C94" s="110" t="str">
        <f t="shared" ref="C94:C99" si="10">$A$92&amp;A94&amp;B94</f>
        <v>Apport (en matière de société)  art.444-158Cheuvreux1</v>
      </c>
      <c r="D94" s="68"/>
      <c r="E94" s="69"/>
      <c r="F94" s="70"/>
    </row>
    <row r="95" spans="1:7" outlineLevel="1" x14ac:dyDescent="0.25">
      <c r="A95" s="108" t="s">
        <v>9</v>
      </c>
      <c r="B95" s="109">
        <v>2</v>
      </c>
      <c r="C95" s="110" t="str">
        <f t="shared" si="10"/>
        <v>Apport (en matière de société)  art.444-158Cheuvreux2</v>
      </c>
      <c r="D95" s="9"/>
      <c r="E95" s="9"/>
      <c r="F95" s="71"/>
    </row>
    <row r="96" spans="1:7" outlineLevel="1" x14ac:dyDescent="0.25">
      <c r="A96" s="108" t="s">
        <v>9</v>
      </c>
      <c r="B96" s="109">
        <v>3</v>
      </c>
      <c r="C96" s="110" t="str">
        <f t="shared" si="10"/>
        <v>Apport (en matière de société)  art.444-158Cheuvreux3</v>
      </c>
      <c r="D96" s="9"/>
      <c r="E96" s="9"/>
      <c r="F96" s="71"/>
    </row>
    <row r="97" spans="1:7" outlineLevel="1" x14ac:dyDescent="0.25">
      <c r="A97" s="108" t="s">
        <v>9</v>
      </c>
      <c r="B97" s="109">
        <v>4</v>
      </c>
      <c r="C97" s="110" t="str">
        <f t="shared" si="10"/>
        <v>Apport (en matière de société)  art.444-158Cheuvreux4</v>
      </c>
      <c r="D97" s="9"/>
      <c r="E97" s="9"/>
      <c r="F97" s="71"/>
    </row>
    <row r="98" spans="1:7" outlineLevel="1" x14ac:dyDescent="0.25">
      <c r="A98" s="108" t="s">
        <v>9</v>
      </c>
      <c r="B98" s="109">
        <v>5</v>
      </c>
      <c r="C98" s="110" t="str">
        <f t="shared" si="10"/>
        <v>Apport (en matière de société)  art.444-158Cheuvreux5</v>
      </c>
      <c r="D98" s="9"/>
      <c r="E98" s="9"/>
      <c r="F98" s="71"/>
    </row>
    <row r="99" spans="1:7" outlineLevel="1" x14ac:dyDescent="0.25">
      <c r="A99" s="108" t="s">
        <v>9</v>
      </c>
      <c r="B99" s="109">
        <v>6</v>
      </c>
      <c r="C99" s="110" t="str">
        <f t="shared" si="10"/>
        <v>Apport (en matière de société)  art.444-158Cheuvreux6</v>
      </c>
      <c r="D99" s="180"/>
      <c r="E99" s="180"/>
      <c r="F99" s="72"/>
    </row>
    <row r="100" spans="1:7" x14ac:dyDescent="0.25">
      <c r="A100" s="154"/>
      <c r="B100" s="155"/>
      <c r="C100" s="156" t="s">
        <v>49</v>
      </c>
      <c r="D100" s="156" t="s">
        <v>50</v>
      </c>
      <c r="E100" s="155"/>
      <c r="F100" s="155"/>
      <c r="G100" s="16"/>
    </row>
    <row r="101" spans="1:7" x14ac:dyDescent="0.25">
      <c r="A101" s="149" t="str">
        <f>H16</f>
        <v>Déclaration de Succession art.444-63</v>
      </c>
      <c r="B101" s="155"/>
      <c r="C101" s="157">
        <v>4.2599999999999999E-3</v>
      </c>
      <c r="D101" s="156">
        <v>137.57499999999999</v>
      </c>
      <c r="E101" s="155"/>
      <c r="F101" s="155"/>
      <c r="G101" s="16"/>
    </row>
    <row r="102" spans="1:7" x14ac:dyDescent="0.25">
      <c r="A102" s="54"/>
      <c r="B102" s="54"/>
      <c r="C102" s="54" t="s">
        <v>51</v>
      </c>
      <c r="D102" s="54" t="s">
        <v>52</v>
      </c>
      <c r="E102" s="54" t="s">
        <v>53</v>
      </c>
      <c r="F102" s="54" t="s">
        <v>12</v>
      </c>
      <c r="G102" s="16"/>
    </row>
    <row r="103" spans="1:7" x14ac:dyDescent="0.25">
      <c r="A103" s="100" t="s">
        <v>9</v>
      </c>
      <c r="B103" s="101">
        <v>1</v>
      </c>
      <c r="C103" s="102" t="str">
        <f t="shared" ref="C103:C108" si="11">$A$101&amp;A103&amp;B103</f>
        <v>Déclaration de Succession art.444-63Cheuvreux1</v>
      </c>
      <c r="D103" s="68"/>
      <c r="E103" s="69"/>
      <c r="F103" s="70"/>
    </row>
    <row r="104" spans="1:7" x14ac:dyDescent="0.25">
      <c r="A104" s="100" t="s">
        <v>9</v>
      </c>
      <c r="B104" s="101">
        <v>2</v>
      </c>
      <c r="C104" s="102" t="str">
        <f t="shared" si="11"/>
        <v>Déclaration de Succession art.444-63Cheuvreux2</v>
      </c>
      <c r="D104" s="9"/>
      <c r="E104" s="9"/>
      <c r="F104" s="71"/>
    </row>
    <row r="105" spans="1:7" x14ac:dyDescent="0.25">
      <c r="A105" s="100" t="s">
        <v>9</v>
      </c>
      <c r="B105" s="101">
        <v>3</v>
      </c>
      <c r="C105" s="102" t="str">
        <f t="shared" si="11"/>
        <v>Déclaration de Succession art.444-63Cheuvreux3</v>
      </c>
      <c r="D105" s="9"/>
      <c r="E105" s="9"/>
      <c r="F105" s="71"/>
    </row>
    <row r="106" spans="1:7" x14ac:dyDescent="0.25">
      <c r="A106" s="100" t="s">
        <v>9</v>
      </c>
      <c r="B106" s="101">
        <v>4</v>
      </c>
      <c r="C106" s="102" t="str">
        <f t="shared" si="11"/>
        <v>Déclaration de Succession art.444-63Cheuvreux4</v>
      </c>
      <c r="D106" s="9"/>
      <c r="E106" s="9"/>
      <c r="F106" s="71"/>
    </row>
    <row r="107" spans="1:7" x14ac:dyDescent="0.25">
      <c r="A107" s="100" t="s">
        <v>9</v>
      </c>
      <c r="B107" s="101">
        <v>5</v>
      </c>
      <c r="C107" s="102" t="str">
        <f t="shared" si="11"/>
        <v>Déclaration de Succession art.444-63Cheuvreux5</v>
      </c>
      <c r="D107" s="9"/>
      <c r="E107" s="9"/>
      <c r="F107" s="71"/>
    </row>
    <row r="108" spans="1:7" x14ac:dyDescent="0.25">
      <c r="A108" s="100" t="s">
        <v>9</v>
      </c>
      <c r="B108" s="101">
        <v>6</v>
      </c>
      <c r="C108" s="102" t="str">
        <f t="shared" si="11"/>
        <v>Déclaration de Succession art.444-63Cheuvreux6</v>
      </c>
      <c r="D108" s="180"/>
      <c r="E108" s="180"/>
      <c r="F108" s="72"/>
    </row>
    <row r="109" spans="1:7" x14ac:dyDescent="0.25">
      <c r="A109" s="161"/>
      <c r="B109" s="161"/>
      <c r="C109" s="162" t="s">
        <v>49</v>
      </c>
      <c r="D109" s="162" t="s">
        <v>50</v>
      </c>
      <c r="E109" s="161"/>
      <c r="F109" s="161"/>
    </row>
    <row r="110" spans="1:7" x14ac:dyDescent="0.25">
      <c r="A110" s="149" t="str">
        <f>H17</f>
        <v>Donation hors pacte Dutreil art.444-67a</v>
      </c>
      <c r="B110" s="163"/>
      <c r="C110" s="166">
        <v>9.9799999999999993E-3</v>
      </c>
      <c r="D110" s="167">
        <v>496.98</v>
      </c>
      <c r="E110" s="163"/>
      <c r="F110" s="163"/>
    </row>
    <row r="111" spans="1:7" x14ac:dyDescent="0.25">
      <c r="A111" s="54"/>
      <c r="B111" s="54"/>
      <c r="C111" s="54" t="s">
        <v>51</v>
      </c>
      <c r="D111" s="54" t="s">
        <v>52</v>
      </c>
      <c r="E111" s="54" t="s">
        <v>53</v>
      </c>
      <c r="F111" s="54" t="s">
        <v>12</v>
      </c>
    </row>
    <row r="112" spans="1:7" x14ac:dyDescent="0.25">
      <c r="A112" s="97" t="s">
        <v>9</v>
      </c>
      <c r="B112" s="98">
        <v>1</v>
      </c>
      <c r="C112" s="99" t="str">
        <f t="shared" ref="C112:C117" si="12">$A$110&amp;A112&amp;B112</f>
        <v>Donation hors pacte Dutreil art.444-67aCheuvreux1</v>
      </c>
      <c r="D112" s="68"/>
      <c r="E112" s="69"/>
      <c r="F112" s="70"/>
    </row>
    <row r="113" spans="1:6" x14ac:dyDescent="0.25">
      <c r="A113" s="100" t="s">
        <v>9</v>
      </c>
      <c r="B113" s="101">
        <v>2</v>
      </c>
      <c r="C113" s="102" t="str">
        <f t="shared" si="12"/>
        <v>Donation hors pacte Dutreil art.444-67aCheuvreux2</v>
      </c>
      <c r="D113" s="9"/>
      <c r="E113" s="9"/>
      <c r="F113" s="71"/>
    </row>
    <row r="114" spans="1:6" x14ac:dyDescent="0.25">
      <c r="A114" s="100" t="s">
        <v>9</v>
      </c>
      <c r="B114" s="101">
        <v>3</v>
      </c>
      <c r="C114" s="102" t="str">
        <f t="shared" si="12"/>
        <v>Donation hors pacte Dutreil art.444-67aCheuvreux3</v>
      </c>
      <c r="D114" s="9"/>
      <c r="E114" s="9"/>
      <c r="F114" s="71"/>
    </row>
    <row r="115" spans="1:6" x14ac:dyDescent="0.25">
      <c r="A115" s="100" t="s">
        <v>9</v>
      </c>
      <c r="B115" s="101">
        <v>4</v>
      </c>
      <c r="C115" s="102" t="str">
        <f t="shared" si="12"/>
        <v>Donation hors pacte Dutreil art.444-67aCheuvreux4</v>
      </c>
      <c r="D115" s="9"/>
      <c r="E115" s="9"/>
      <c r="F115" s="71"/>
    </row>
    <row r="116" spans="1:6" x14ac:dyDescent="0.25">
      <c r="A116" s="100" t="s">
        <v>9</v>
      </c>
      <c r="B116" s="101">
        <v>5</v>
      </c>
      <c r="C116" s="102" t="str">
        <f t="shared" si="12"/>
        <v>Donation hors pacte Dutreil art.444-67aCheuvreux5</v>
      </c>
      <c r="D116" s="9"/>
      <c r="E116" s="9"/>
      <c r="F116" s="71"/>
    </row>
    <row r="117" spans="1:6" x14ac:dyDescent="0.25">
      <c r="A117" s="100" t="s">
        <v>9</v>
      </c>
      <c r="B117" s="101">
        <v>6</v>
      </c>
      <c r="C117" s="102" t="str">
        <f t="shared" si="12"/>
        <v>Donation hors pacte Dutreil art.444-67aCheuvreux6</v>
      </c>
      <c r="D117" s="180"/>
      <c r="E117" s="180"/>
      <c r="F117" s="72"/>
    </row>
    <row r="118" spans="1:6" x14ac:dyDescent="0.25">
      <c r="A118" s="170"/>
      <c r="B118" s="161"/>
      <c r="C118" s="162" t="s">
        <v>49</v>
      </c>
      <c r="D118" s="162" t="s">
        <v>50</v>
      </c>
      <c r="E118" s="161"/>
      <c r="F118" s="161"/>
    </row>
    <row r="119" spans="1:6" x14ac:dyDescent="0.25">
      <c r="A119" s="149" t="str">
        <f>H18</f>
        <v>Donation hors pacte Dutreil  (créances-espèces-VMC) art.444-67b</v>
      </c>
      <c r="B119" s="163"/>
      <c r="C119" s="166">
        <v>4.79E-3</v>
      </c>
      <c r="D119" s="167">
        <v>238.89</v>
      </c>
      <c r="E119" s="163"/>
      <c r="F119" s="163"/>
    </row>
    <row r="120" spans="1:6" x14ac:dyDescent="0.25">
      <c r="A120" s="54"/>
      <c r="B120" s="54"/>
      <c r="C120" s="54" t="s">
        <v>51</v>
      </c>
      <c r="D120" s="54" t="s">
        <v>52</v>
      </c>
      <c r="E120" s="54" t="s">
        <v>53</v>
      </c>
      <c r="F120" s="54" t="s">
        <v>12</v>
      </c>
    </row>
    <row r="121" spans="1:6" x14ac:dyDescent="0.25">
      <c r="A121" s="97" t="s">
        <v>9</v>
      </c>
      <c r="B121" s="98">
        <v>1</v>
      </c>
      <c r="C121" s="99" t="str">
        <f t="shared" ref="C121:C126" si="13">$A$119&amp;A121&amp;B121</f>
        <v>Donation hors pacte Dutreil  (créances-espèces-VMC) art.444-67bCheuvreux1</v>
      </c>
      <c r="D121" s="68"/>
      <c r="E121" s="69"/>
      <c r="F121" s="70"/>
    </row>
    <row r="122" spans="1:6" x14ac:dyDescent="0.25">
      <c r="A122" s="100" t="s">
        <v>9</v>
      </c>
      <c r="B122" s="101">
        <v>2</v>
      </c>
      <c r="C122" s="102" t="str">
        <f t="shared" si="13"/>
        <v>Donation hors pacte Dutreil  (créances-espèces-VMC) art.444-67bCheuvreux2</v>
      </c>
      <c r="D122" s="9"/>
      <c r="E122" s="9"/>
      <c r="F122" s="71"/>
    </row>
    <row r="123" spans="1:6" x14ac:dyDescent="0.25">
      <c r="A123" s="100" t="s">
        <v>9</v>
      </c>
      <c r="B123" s="101">
        <v>3</v>
      </c>
      <c r="C123" s="102" t="str">
        <f t="shared" si="13"/>
        <v>Donation hors pacte Dutreil  (créances-espèces-VMC) art.444-67bCheuvreux3</v>
      </c>
      <c r="D123" s="9"/>
      <c r="E123" s="9"/>
      <c r="F123" s="71"/>
    </row>
    <row r="124" spans="1:6" x14ac:dyDescent="0.25">
      <c r="A124" s="100" t="s">
        <v>9</v>
      </c>
      <c r="B124" s="101">
        <v>4</v>
      </c>
      <c r="C124" s="102" t="str">
        <f t="shared" si="13"/>
        <v>Donation hors pacte Dutreil  (créances-espèces-VMC) art.444-67bCheuvreux4</v>
      </c>
      <c r="D124" s="9"/>
      <c r="E124" s="9"/>
      <c r="F124" s="71"/>
    </row>
    <row r="125" spans="1:6" x14ac:dyDescent="0.25">
      <c r="A125" s="100" t="s">
        <v>9</v>
      </c>
      <c r="B125" s="101">
        <v>5</v>
      </c>
      <c r="C125" s="102" t="str">
        <f t="shared" si="13"/>
        <v>Donation hors pacte Dutreil  (créances-espèces-VMC) art.444-67bCheuvreux5</v>
      </c>
      <c r="D125" s="9"/>
      <c r="E125" s="9"/>
      <c r="F125" s="71"/>
    </row>
    <row r="126" spans="1:6" x14ac:dyDescent="0.25">
      <c r="A126" s="100" t="s">
        <v>9</v>
      </c>
      <c r="B126" s="101">
        <v>6</v>
      </c>
      <c r="C126" s="102" t="str">
        <f t="shared" si="13"/>
        <v>Donation hors pacte Dutreil  (créances-espèces-VMC) art.444-67bCheuvreux6</v>
      </c>
      <c r="D126" s="180"/>
      <c r="E126" s="180"/>
      <c r="F126" s="72"/>
    </row>
    <row r="127" spans="1:6" x14ac:dyDescent="0.25">
      <c r="A127" s="161"/>
      <c r="B127" s="161"/>
      <c r="C127" s="162" t="s">
        <v>49</v>
      </c>
      <c r="D127" s="162" t="s">
        <v>50</v>
      </c>
      <c r="E127" s="161"/>
      <c r="F127" s="161"/>
    </row>
    <row r="128" spans="1:6" x14ac:dyDescent="0.25">
      <c r="A128" s="149" t="str">
        <f>H19</f>
        <v>Partage art.444-121</v>
      </c>
      <c r="B128" s="163"/>
      <c r="C128" s="166">
        <v>9.9799999999999993E-3</v>
      </c>
      <c r="D128" s="167">
        <v>496.98</v>
      </c>
      <c r="E128" s="163"/>
      <c r="F128" s="163"/>
    </row>
    <row r="129" spans="1:6" x14ac:dyDescent="0.25">
      <c r="A129" s="54"/>
      <c r="B129" s="54"/>
      <c r="C129" s="54" t="s">
        <v>51</v>
      </c>
      <c r="D129" s="54" t="s">
        <v>52</v>
      </c>
      <c r="E129" s="54" t="s">
        <v>53</v>
      </c>
      <c r="F129" s="54" t="s">
        <v>12</v>
      </c>
    </row>
    <row r="130" spans="1:6" x14ac:dyDescent="0.25">
      <c r="A130" s="97" t="s">
        <v>9</v>
      </c>
      <c r="B130" s="98">
        <v>1</v>
      </c>
      <c r="C130" s="99" t="str">
        <f t="shared" ref="C130:C135" si="14">$A$128&amp;A130&amp;B130</f>
        <v>Partage art.444-121Cheuvreux1</v>
      </c>
      <c r="D130" s="68"/>
      <c r="E130" s="69"/>
      <c r="F130" s="70"/>
    </row>
    <row r="131" spans="1:6" x14ac:dyDescent="0.25">
      <c r="A131" s="100" t="s">
        <v>9</v>
      </c>
      <c r="B131" s="101">
        <v>2</v>
      </c>
      <c r="C131" s="102" t="str">
        <f t="shared" si="14"/>
        <v>Partage art.444-121Cheuvreux2</v>
      </c>
      <c r="D131" s="9"/>
      <c r="E131" s="9"/>
      <c r="F131" s="71"/>
    </row>
    <row r="132" spans="1:6" x14ac:dyDescent="0.25">
      <c r="A132" s="100" t="s">
        <v>9</v>
      </c>
      <c r="B132" s="101">
        <v>3</v>
      </c>
      <c r="C132" s="102" t="str">
        <f t="shared" si="14"/>
        <v>Partage art.444-121Cheuvreux3</v>
      </c>
      <c r="D132" s="9"/>
      <c r="E132" s="9"/>
      <c r="F132" s="71"/>
    </row>
    <row r="133" spans="1:6" x14ac:dyDescent="0.25">
      <c r="A133" s="100" t="s">
        <v>9</v>
      </c>
      <c r="B133" s="101">
        <v>4</v>
      </c>
      <c r="C133" s="102" t="str">
        <f t="shared" si="14"/>
        <v>Partage art.444-121Cheuvreux4</v>
      </c>
      <c r="D133" s="9"/>
      <c r="E133" s="9"/>
      <c r="F133" s="71"/>
    </row>
    <row r="134" spans="1:6" x14ac:dyDescent="0.25">
      <c r="A134" s="100" t="s">
        <v>9</v>
      </c>
      <c r="B134" s="101">
        <v>5</v>
      </c>
      <c r="C134" s="102" t="str">
        <f t="shared" si="14"/>
        <v>Partage art.444-121Cheuvreux5</v>
      </c>
      <c r="D134" s="9"/>
      <c r="E134" s="9"/>
      <c r="F134" s="71"/>
    </row>
    <row r="135" spans="1:6" x14ac:dyDescent="0.25">
      <c r="A135" s="100" t="s">
        <v>9</v>
      </c>
      <c r="B135" s="101">
        <v>6</v>
      </c>
      <c r="C135" s="102" t="str">
        <f t="shared" si="14"/>
        <v>Partage art.444-121Cheuvreux6</v>
      </c>
      <c r="D135" s="180"/>
      <c r="E135" s="180"/>
      <c r="F135" s="72"/>
    </row>
    <row r="136" spans="1:6" x14ac:dyDescent="0.25">
      <c r="A136" s="161"/>
      <c r="B136" s="161"/>
      <c r="C136" s="162" t="s">
        <v>49</v>
      </c>
      <c r="D136" s="162" t="s">
        <v>50</v>
      </c>
      <c r="E136" s="161"/>
      <c r="F136" s="161"/>
    </row>
    <row r="137" spans="1:6" x14ac:dyDescent="0.25">
      <c r="A137" s="149" t="str">
        <f>H6</f>
        <v>Vente HLM art 444-98</v>
      </c>
      <c r="B137" s="163"/>
      <c r="C137" s="164">
        <v>4.79E-3</v>
      </c>
      <c r="D137" s="165">
        <v>238.89</v>
      </c>
      <c r="E137" s="163"/>
      <c r="F137" s="163"/>
    </row>
    <row r="138" spans="1:6" x14ac:dyDescent="0.25">
      <c r="A138" s="54"/>
      <c r="B138" s="54"/>
      <c r="C138" s="54" t="s">
        <v>51</v>
      </c>
      <c r="D138" s="54" t="s">
        <v>52</v>
      </c>
      <c r="E138" s="54" t="s">
        <v>53</v>
      </c>
      <c r="F138" s="54" t="s">
        <v>12</v>
      </c>
    </row>
    <row r="139" spans="1:6" x14ac:dyDescent="0.25">
      <c r="A139" s="97" t="s">
        <v>9</v>
      </c>
      <c r="B139" s="98">
        <v>1</v>
      </c>
      <c r="C139" s="99" t="str">
        <f t="shared" ref="C139:C144" si="15">$A$137&amp;A139&amp;B139</f>
        <v>Vente HLM art 444-98Cheuvreux1</v>
      </c>
      <c r="D139" s="68"/>
      <c r="E139" s="69"/>
      <c r="F139" s="70"/>
    </row>
    <row r="140" spans="1:6" x14ac:dyDescent="0.25">
      <c r="A140" s="100" t="s">
        <v>9</v>
      </c>
      <c r="B140" s="101">
        <v>2</v>
      </c>
      <c r="C140" s="102" t="str">
        <f t="shared" si="15"/>
        <v>Vente HLM art 444-98Cheuvreux2</v>
      </c>
      <c r="D140" s="9"/>
      <c r="E140" s="9"/>
      <c r="F140" s="71"/>
    </row>
    <row r="141" spans="1:6" x14ac:dyDescent="0.25">
      <c r="A141" s="100" t="s">
        <v>9</v>
      </c>
      <c r="B141" s="101">
        <v>3</v>
      </c>
      <c r="C141" s="102" t="str">
        <f t="shared" si="15"/>
        <v>Vente HLM art 444-98Cheuvreux3</v>
      </c>
      <c r="D141" s="9"/>
      <c r="E141" s="9"/>
      <c r="F141" s="71"/>
    </row>
    <row r="142" spans="1:6" x14ac:dyDescent="0.25">
      <c r="A142" s="100" t="s">
        <v>9</v>
      </c>
      <c r="B142" s="101">
        <v>4</v>
      </c>
      <c r="C142" s="102" t="str">
        <f t="shared" si="15"/>
        <v>Vente HLM art 444-98Cheuvreux4</v>
      </c>
      <c r="D142" s="9"/>
      <c r="E142" s="9"/>
      <c r="F142" s="71"/>
    </row>
    <row r="143" spans="1:6" x14ac:dyDescent="0.25">
      <c r="A143" s="100" t="s">
        <v>9</v>
      </c>
      <c r="B143" s="101">
        <v>5</v>
      </c>
      <c r="C143" s="102" t="str">
        <f t="shared" si="15"/>
        <v>Vente HLM art 444-98Cheuvreux5</v>
      </c>
      <c r="D143" s="9"/>
      <c r="E143" s="9"/>
      <c r="F143" s="71"/>
    </row>
    <row r="144" spans="1:6" x14ac:dyDescent="0.25">
      <c r="A144" s="127" t="s">
        <v>9</v>
      </c>
      <c r="B144" s="128">
        <v>6</v>
      </c>
      <c r="C144" s="129" t="str">
        <f t="shared" si="15"/>
        <v>Vente HLM art 444-98Cheuvreux6</v>
      </c>
      <c r="D144" s="180"/>
      <c r="E144" s="180"/>
      <c r="F144" s="72"/>
    </row>
    <row r="145" spans="1:6" x14ac:dyDescent="0.25">
      <c r="A145" s="161"/>
      <c r="B145" s="161"/>
      <c r="C145" s="162" t="s">
        <v>49</v>
      </c>
      <c r="D145" s="162" t="s">
        <v>50</v>
      </c>
      <c r="E145" s="161"/>
      <c r="F145" s="161"/>
    </row>
    <row r="146" spans="1:6" x14ac:dyDescent="0.25">
      <c r="A146" s="149" t="str">
        <f>H5</f>
        <v>Vente résidentiel art 444-91</v>
      </c>
      <c r="B146" s="163"/>
      <c r="C146" s="164">
        <v>7.9900000000000006E-3</v>
      </c>
      <c r="D146" s="165">
        <v>397.25</v>
      </c>
      <c r="E146" s="163"/>
      <c r="F146" s="163"/>
    </row>
    <row r="147" spans="1:6" x14ac:dyDescent="0.25">
      <c r="A147" s="54"/>
      <c r="B147" s="54"/>
      <c r="C147" s="54" t="s">
        <v>51</v>
      </c>
      <c r="D147" s="54" t="s">
        <v>52</v>
      </c>
      <c r="E147" s="54" t="s">
        <v>53</v>
      </c>
      <c r="F147" s="54" t="s">
        <v>12</v>
      </c>
    </row>
    <row r="148" spans="1:6" x14ac:dyDescent="0.25">
      <c r="A148" s="97" t="s">
        <v>9</v>
      </c>
      <c r="B148" s="98">
        <v>1</v>
      </c>
      <c r="C148" s="99" t="str">
        <f t="shared" ref="C148:C153" si="16">$A$146&amp;A148&amp;B148</f>
        <v>Vente résidentiel art 444-91Cheuvreux1</v>
      </c>
      <c r="D148" s="68"/>
      <c r="E148" s="69"/>
      <c r="F148" s="70"/>
    </row>
    <row r="149" spans="1:6" x14ac:dyDescent="0.25">
      <c r="A149" s="100" t="s">
        <v>9</v>
      </c>
      <c r="B149" s="101">
        <v>2</v>
      </c>
      <c r="C149" s="102" t="str">
        <f t="shared" si="16"/>
        <v>Vente résidentiel art 444-91Cheuvreux2</v>
      </c>
      <c r="D149" s="9"/>
      <c r="E149" s="9"/>
      <c r="F149" s="71"/>
    </row>
    <row r="150" spans="1:6" x14ac:dyDescent="0.25">
      <c r="A150" s="100" t="s">
        <v>9</v>
      </c>
      <c r="B150" s="101">
        <v>3</v>
      </c>
      <c r="C150" s="102" t="str">
        <f t="shared" si="16"/>
        <v>Vente résidentiel art 444-91Cheuvreux3</v>
      </c>
      <c r="D150" s="9"/>
      <c r="E150" s="9"/>
      <c r="F150" s="71"/>
    </row>
    <row r="151" spans="1:6" x14ac:dyDescent="0.25">
      <c r="A151" s="100" t="s">
        <v>9</v>
      </c>
      <c r="B151" s="101">
        <v>4</v>
      </c>
      <c r="C151" s="102" t="str">
        <f t="shared" si="16"/>
        <v>Vente résidentiel art 444-91Cheuvreux4</v>
      </c>
      <c r="D151" s="9"/>
      <c r="E151" s="9"/>
      <c r="F151" s="71"/>
    </row>
    <row r="152" spans="1:6" x14ac:dyDescent="0.25">
      <c r="A152" s="100" t="s">
        <v>9</v>
      </c>
      <c r="B152" s="101">
        <v>5</v>
      </c>
      <c r="C152" s="102" t="str">
        <f t="shared" si="16"/>
        <v>Vente résidentiel art 444-91Cheuvreux5</v>
      </c>
      <c r="D152" s="9"/>
      <c r="E152" s="9"/>
      <c r="F152" s="71"/>
    </row>
    <row r="153" spans="1:6" x14ac:dyDescent="0.25">
      <c r="A153" s="127" t="s">
        <v>9</v>
      </c>
      <c r="B153" s="128">
        <v>6</v>
      </c>
      <c r="C153" s="129" t="str">
        <f t="shared" si="16"/>
        <v>Vente résidentiel art 444-91Cheuvreux6</v>
      </c>
      <c r="D153" s="180"/>
      <c r="E153" s="180"/>
      <c r="F153" s="72"/>
    </row>
    <row r="154" spans="1:6" x14ac:dyDescent="0.25">
      <c r="A154" s="161"/>
      <c r="B154" s="161"/>
      <c r="C154" s="162" t="s">
        <v>49</v>
      </c>
      <c r="D154" s="162" t="s">
        <v>50</v>
      </c>
      <c r="E154" s="161"/>
      <c r="F154" s="161"/>
    </row>
    <row r="155" spans="1:6" x14ac:dyDescent="0.25">
      <c r="A155" s="149" t="str">
        <f>H7</f>
        <v>Transf.Ppté de jouiss.entre collectivités et/ou ets publics art.444-90</v>
      </c>
      <c r="B155" s="163"/>
      <c r="C155" s="164">
        <v>3.9899999999999996E-3</v>
      </c>
      <c r="D155" s="165">
        <v>199.03</v>
      </c>
      <c r="E155" s="163"/>
      <c r="F155" s="163"/>
    </row>
    <row r="156" spans="1:6" x14ac:dyDescent="0.25">
      <c r="A156" s="54"/>
      <c r="B156" s="54"/>
      <c r="C156" s="54" t="s">
        <v>51</v>
      </c>
      <c r="D156" s="54" t="s">
        <v>52</v>
      </c>
      <c r="E156" s="54" t="s">
        <v>53</v>
      </c>
      <c r="F156" s="54" t="s">
        <v>12</v>
      </c>
    </row>
    <row r="157" spans="1:6" x14ac:dyDescent="0.25">
      <c r="A157" s="97" t="s">
        <v>9</v>
      </c>
      <c r="B157" s="98">
        <v>1</v>
      </c>
      <c r="C157" s="99" t="str">
        <f t="shared" ref="C157:C162" si="17">$A$155&amp;A157&amp;B157</f>
        <v>Transf.Ppté de jouiss.entre collectivités et/ou ets publics art.444-90Cheuvreux1</v>
      </c>
      <c r="D157" s="68"/>
      <c r="E157" s="69"/>
      <c r="F157" s="70"/>
    </row>
    <row r="158" spans="1:6" x14ac:dyDescent="0.25">
      <c r="A158" s="100" t="s">
        <v>9</v>
      </c>
      <c r="B158" s="101">
        <v>2</v>
      </c>
      <c r="C158" s="99" t="str">
        <f t="shared" si="17"/>
        <v>Transf.Ppté de jouiss.entre collectivités et/ou ets publics art.444-90Cheuvreux2</v>
      </c>
      <c r="D158" s="9"/>
      <c r="E158" s="9"/>
      <c r="F158" s="71"/>
    </row>
    <row r="159" spans="1:6" x14ac:dyDescent="0.25">
      <c r="A159" s="100" t="s">
        <v>9</v>
      </c>
      <c r="B159" s="101">
        <v>3</v>
      </c>
      <c r="C159" s="99" t="str">
        <f t="shared" si="17"/>
        <v>Transf.Ppté de jouiss.entre collectivités et/ou ets publics art.444-90Cheuvreux3</v>
      </c>
      <c r="D159" s="9"/>
      <c r="E159" s="9"/>
      <c r="F159" s="71"/>
    </row>
    <row r="160" spans="1:6" x14ac:dyDescent="0.25">
      <c r="A160" s="100" t="s">
        <v>9</v>
      </c>
      <c r="B160" s="101">
        <v>4</v>
      </c>
      <c r="C160" s="99" t="str">
        <f t="shared" si="17"/>
        <v>Transf.Ppté de jouiss.entre collectivités et/ou ets publics art.444-90Cheuvreux4</v>
      </c>
      <c r="D160" s="9"/>
      <c r="E160" s="9"/>
      <c r="F160" s="71"/>
    </row>
    <row r="161" spans="1:6" x14ac:dyDescent="0.25">
      <c r="A161" s="100" t="s">
        <v>9</v>
      </c>
      <c r="B161" s="101">
        <v>5</v>
      </c>
      <c r="C161" s="99" t="str">
        <f t="shared" si="17"/>
        <v>Transf.Ppté de jouiss.entre collectivités et/ou ets publics art.444-90Cheuvreux5</v>
      </c>
      <c r="D161" s="9"/>
      <c r="E161" s="9"/>
      <c r="F161" s="71"/>
    </row>
    <row r="162" spans="1:6" x14ac:dyDescent="0.25">
      <c r="A162" s="127" t="s">
        <v>9</v>
      </c>
      <c r="B162" s="128">
        <v>6</v>
      </c>
      <c r="C162" s="99" t="str">
        <f t="shared" si="17"/>
        <v>Transf.Ppté de jouiss.entre collectivités et/ou ets publics art.444-90Cheuvreux6</v>
      </c>
      <c r="D162" s="180"/>
      <c r="E162" s="180"/>
      <c r="F162" s="72"/>
    </row>
    <row r="163" spans="1:6" x14ac:dyDescent="0.25">
      <c r="A163" s="161"/>
      <c r="B163" s="161"/>
      <c r="C163" s="162" t="s">
        <v>49</v>
      </c>
      <c r="D163" s="162" t="s">
        <v>50</v>
      </c>
      <c r="E163" s="161"/>
      <c r="F163" s="161"/>
    </row>
    <row r="164" spans="1:6" x14ac:dyDescent="0.25">
      <c r="A164" s="149" t="str">
        <f>H22</f>
        <v>Prêt résidentiel art.444-143</v>
      </c>
      <c r="B164" s="163"/>
      <c r="C164" s="164">
        <v>2.66E-3</v>
      </c>
      <c r="D164" s="165">
        <v>132.76</v>
      </c>
      <c r="E164" s="163"/>
      <c r="F164" s="163"/>
    </row>
    <row r="165" spans="1:6" x14ac:dyDescent="0.25">
      <c r="A165" s="54"/>
      <c r="B165" s="54"/>
      <c r="C165" s="54" t="s">
        <v>51</v>
      </c>
      <c r="D165" s="54" t="s">
        <v>52</v>
      </c>
      <c r="E165" s="54" t="s">
        <v>53</v>
      </c>
      <c r="F165" s="54" t="s">
        <v>12</v>
      </c>
    </row>
    <row r="166" spans="1:6" x14ac:dyDescent="0.25">
      <c r="A166" s="97" t="s">
        <v>9</v>
      </c>
      <c r="B166" s="98">
        <v>1</v>
      </c>
      <c r="C166" s="99" t="str">
        <f t="shared" ref="C166:C171" si="18">$A$164&amp;A166&amp;B166</f>
        <v>Prêt résidentiel art.444-143Cheuvreux1</v>
      </c>
      <c r="D166" s="68"/>
      <c r="E166" s="69"/>
      <c r="F166" s="70"/>
    </row>
    <row r="167" spans="1:6" x14ac:dyDescent="0.25">
      <c r="A167" s="100" t="s">
        <v>9</v>
      </c>
      <c r="B167" s="101">
        <v>2</v>
      </c>
      <c r="C167" s="99" t="str">
        <f t="shared" si="18"/>
        <v>Prêt résidentiel art.444-143Cheuvreux2</v>
      </c>
      <c r="D167" s="9"/>
      <c r="E167" s="9"/>
      <c r="F167" s="71"/>
    </row>
    <row r="168" spans="1:6" x14ac:dyDescent="0.25">
      <c r="A168" s="100" t="s">
        <v>9</v>
      </c>
      <c r="B168" s="101">
        <v>3</v>
      </c>
      <c r="C168" s="99" t="str">
        <f t="shared" si="18"/>
        <v>Prêt résidentiel art.444-143Cheuvreux3</v>
      </c>
      <c r="D168" s="9"/>
      <c r="E168" s="9"/>
      <c r="F168" s="71"/>
    </row>
    <row r="169" spans="1:6" x14ac:dyDescent="0.25">
      <c r="A169" s="100" t="s">
        <v>9</v>
      </c>
      <c r="B169" s="101">
        <v>4</v>
      </c>
      <c r="C169" s="99" t="str">
        <f t="shared" si="18"/>
        <v>Prêt résidentiel art.444-143Cheuvreux4</v>
      </c>
      <c r="D169" s="9"/>
      <c r="E169" s="9"/>
      <c r="F169" s="71"/>
    </row>
    <row r="170" spans="1:6" x14ac:dyDescent="0.25">
      <c r="A170" s="100" t="s">
        <v>9</v>
      </c>
      <c r="B170" s="101">
        <v>5</v>
      </c>
      <c r="C170" s="99" t="str">
        <f t="shared" si="18"/>
        <v>Prêt résidentiel art.444-143Cheuvreux5</v>
      </c>
      <c r="D170" s="9"/>
      <c r="E170" s="9"/>
      <c r="F170" s="71"/>
    </row>
    <row r="171" spans="1:6" x14ac:dyDescent="0.25">
      <c r="A171" s="127" t="s">
        <v>9</v>
      </c>
      <c r="B171" s="128">
        <v>6</v>
      </c>
      <c r="C171" s="99" t="str">
        <f t="shared" si="18"/>
        <v>Prêt résidentiel art.444-143Cheuvreux6</v>
      </c>
      <c r="D171" s="180"/>
      <c r="E171" s="180"/>
      <c r="F171" s="72"/>
    </row>
    <row r="172" spans="1:6" x14ac:dyDescent="0.25">
      <c r="A172" s="154"/>
      <c r="B172" s="155"/>
      <c r="C172" s="156" t="s">
        <v>49</v>
      </c>
      <c r="D172" s="156" t="s">
        <v>50</v>
      </c>
      <c r="E172" s="155"/>
      <c r="F172" s="155"/>
    </row>
    <row r="173" spans="1:6" x14ac:dyDescent="0.25">
      <c r="A173" s="149" t="str">
        <f>H24</f>
        <v>Echange bilatéral hors résidentiel art.444-117</v>
      </c>
      <c r="B173" s="155"/>
      <c r="C173" s="157">
        <v>7.9900000000000006E-3</v>
      </c>
      <c r="D173" s="156">
        <v>397.25</v>
      </c>
      <c r="E173" s="155"/>
      <c r="F173" s="155"/>
    </row>
    <row r="174" spans="1:6" x14ac:dyDescent="0.25">
      <c r="A174" s="14"/>
      <c r="B174" s="14"/>
      <c r="C174" s="14" t="s">
        <v>51</v>
      </c>
      <c r="D174" s="14" t="s">
        <v>52</v>
      </c>
      <c r="E174" s="14" t="s">
        <v>53</v>
      </c>
      <c r="F174" s="14" t="s">
        <v>12</v>
      </c>
    </row>
    <row r="175" spans="1:6" x14ac:dyDescent="0.25">
      <c r="A175" s="56" t="s">
        <v>9</v>
      </c>
      <c r="B175" s="17">
        <v>1</v>
      </c>
      <c r="C175" s="73" t="str">
        <f t="shared" ref="C175:C180" si="19">$A$173&amp;A175&amp;B175</f>
        <v>Echange bilatéral hors résidentiel art.444-117Cheuvreux1</v>
      </c>
      <c r="D175" s="68"/>
      <c r="E175" s="69"/>
      <c r="F175" s="70"/>
    </row>
    <row r="176" spans="1:6" x14ac:dyDescent="0.25">
      <c r="A176" s="52" t="s">
        <v>9</v>
      </c>
      <c r="B176" s="18">
        <v>2</v>
      </c>
      <c r="C176" s="73" t="str">
        <f t="shared" si="19"/>
        <v>Echange bilatéral hors résidentiel art.444-117Cheuvreux2</v>
      </c>
      <c r="D176" s="9"/>
      <c r="E176" s="9"/>
      <c r="F176" s="71"/>
    </row>
    <row r="177" spans="1:6" x14ac:dyDescent="0.25">
      <c r="A177" s="52" t="s">
        <v>9</v>
      </c>
      <c r="B177" s="18">
        <v>3</v>
      </c>
      <c r="C177" s="73" t="str">
        <f t="shared" si="19"/>
        <v>Echange bilatéral hors résidentiel art.444-117Cheuvreux3</v>
      </c>
      <c r="D177" s="9"/>
      <c r="E177" s="9"/>
      <c r="F177" s="71"/>
    </row>
    <row r="178" spans="1:6" x14ac:dyDescent="0.25">
      <c r="A178" s="52" t="s">
        <v>9</v>
      </c>
      <c r="B178" s="18">
        <v>4</v>
      </c>
      <c r="C178" s="73" t="str">
        <f t="shared" si="19"/>
        <v>Echange bilatéral hors résidentiel art.444-117Cheuvreux4</v>
      </c>
      <c r="D178" s="9"/>
      <c r="E178" s="9"/>
      <c r="F178" s="71"/>
    </row>
    <row r="179" spans="1:6" x14ac:dyDescent="0.25">
      <c r="A179" s="52" t="s">
        <v>9</v>
      </c>
      <c r="B179" s="18">
        <v>5</v>
      </c>
      <c r="C179" s="73" t="str">
        <f t="shared" si="19"/>
        <v>Echange bilatéral hors résidentiel art.444-117Cheuvreux5</v>
      </c>
      <c r="D179" s="9"/>
      <c r="E179" s="9"/>
      <c r="F179" s="71"/>
    </row>
    <row r="180" spans="1:6" x14ac:dyDescent="0.25">
      <c r="A180" s="52" t="s">
        <v>9</v>
      </c>
      <c r="B180" s="18">
        <v>6</v>
      </c>
      <c r="C180" s="73" t="str">
        <f t="shared" si="19"/>
        <v>Echange bilatéral hors résidentiel art.444-117Cheuvreux6</v>
      </c>
      <c r="D180" s="180"/>
      <c r="E180" s="180"/>
      <c r="F180" s="72"/>
    </row>
    <row r="181" spans="1:6" x14ac:dyDescent="0.25">
      <c r="A181" s="161"/>
      <c r="B181" s="161"/>
      <c r="C181" s="162" t="s">
        <v>49</v>
      </c>
      <c r="D181" s="162" t="s">
        <v>50</v>
      </c>
      <c r="E181" s="161"/>
      <c r="F181" s="161"/>
    </row>
    <row r="182" spans="1:6" x14ac:dyDescent="0.25">
      <c r="A182" s="149" t="str">
        <f>H25</f>
        <v>Echange bilatéral résidentiel art.444-117</v>
      </c>
      <c r="B182" s="163"/>
      <c r="C182" s="164">
        <v>7.9900000000000006E-3</v>
      </c>
      <c r="D182" s="165">
        <v>397.25</v>
      </c>
      <c r="E182" s="163"/>
      <c r="F182" s="163"/>
    </row>
    <row r="183" spans="1:6" x14ac:dyDescent="0.25">
      <c r="A183" s="54"/>
      <c r="B183" s="54"/>
      <c r="C183" s="54" t="s">
        <v>51</v>
      </c>
      <c r="D183" s="54" t="s">
        <v>52</v>
      </c>
      <c r="E183" s="54" t="s">
        <v>53</v>
      </c>
      <c r="F183" s="54" t="s">
        <v>12</v>
      </c>
    </row>
    <row r="184" spans="1:6" x14ac:dyDescent="0.25">
      <c r="A184" s="97" t="s">
        <v>9</v>
      </c>
      <c r="B184" s="98">
        <v>1</v>
      </c>
      <c r="C184" s="99" t="str">
        <f t="shared" ref="C184:C189" si="20">$A$182&amp;A184&amp;B184</f>
        <v>Echange bilatéral résidentiel art.444-117Cheuvreux1</v>
      </c>
      <c r="D184" s="68"/>
      <c r="E184" s="69"/>
      <c r="F184" s="70"/>
    </row>
    <row r="185" spans="1:6" x14ac:dyDescent="0.25">
      <c r="A185" s="100" t="s">
        <v>9</v>
      </c>
      <c r="B185" s="101">
        <v>2</v>
      </c>
      <c r="C185" s="99" t="str">
        <f t="shared" si="20"/>
        <v>Echange bilatéral résidentiel art.444-117Cheuvreux2</v>
      </c>
      <c r="D185" s="9"/>
      <c r="E185" s="9"/>
      <c r="F185" s="71"/>
    </row>
    <row r="186" spans="1:6" x14ac:dyDescent="0.25">
      <c r="A186" s="100" t="s">
        <v>9</v>
      </c>
      <c r="B186" s="101">
        <v>3</v>
      </c>
      <c r="C186" s="99" t="str">
        <f t="shared" si="20"/>
        <v>Echange bilatéral résidentiel art.444-117Cheuvreux3</v>
      </c>
      <c r="D186" s="9"/>
      <c r="E186" s="9"/>
      <c r="F186" s="71"/>
    </row>
    <row r="187" spans="1:6" x14ac:dyDescent="0.25">
      <c r="A187" s="100" t="s">
        <v>9</v>
      </c>
      <c r="B187" s="101">
        <v>4</v>
      </c>
      <c r="C187" s="99" t="str">
        <f t="shared" si="20"/>
        <v>Echange bilatéral résidentiel art.444-117Cheuvreux4</v>
      </c>
      <c r="D187" s="9"/>
      <c r="E187" s="9"/>
      <c r="F187" s="71"/>
    </row>
    <row r="188" spans="1:6" x14ac:dyDescent="0.25">
      <c r="A188" s="100" t="s">
        <v>9</v>
      </c>
      <c r="B188" s="101">
        <v>5</v>
      </c>
      <c r="C188" s="99" t="str">
        <f t="shared" si="20"/>
        <v>Echange bilatéral résidentiel art.444-117Cheuvreux5</v>
      </c>
      <c r="D188" s="9"/>
      <c r="E188" s="9"/>
      <c r="F188" s="71"/>
    </row>
    <row r="189" spans="1:6" x14ac:dyDescent="0.25">
      <c r="A189" s="127" t="s">
        <v>9</v>
      </c>
      <c r="B189" s="128">
        <v>6</v>
      </c>
      <c r="C189" s="99" t="str">
        <f t="shared" si="20"/>
        <v>Echange bilatéral résidentiel art.444-117Cheuvreux6</v>
      </c>
      <c r="D189" s="180"/>
      <c r="E189" s="180"/>
      <c r="F189" s="72"/>
    </row>
    <row r="190" spans="1:6" x14ac:dyDescent="0.25">
      <c r="A190" s="161"/>
      <c r="B190" s="161"/>
      <c r="C190" s="162" t="s">
        <v>49</v>
      </c>
      <c r="D190" s="162" t="s">
        <v>50</v>
      </c>
      <c r="E190" s="161"/>
      <c r="F190" s="161"/>
    </row>
    <row r="191" spans="1:6" x14ac:dyDescent="0.25">
      <c r="A191" s="149" t="str">
        <f>H26</f>
        <v>Donation avec pacte Dutreil art.444-67a</v>
      </c>
      <c r="B191" s="163"/>
      <c r="C191" s="166">
        <v>9.9799999999999993E-3</v>
      </c>
      <c r="D191" s="167">
        <v>496.98</v>
      </c>
      <c r="E191" s="163"/>
      <c r="F191" s="163"/>
    </row>
    <row r="192" spans="1:6" x14ac:dyDescent="0.25">
      <c r="A192" s="54"/>
      <c r="B192" s="54"/>
      <c r="C192" s="54" t="s">
        <v>51</v>
      </c>
      <c r="D192" s="54" t="s">
        <v>52</v>
      </c>
      <c r="E192" s="54" t="s">
        <v>53</v>
      </c>
      <c r="F192" s="54" t="s">
        <v>12</v>
      </c>
    </row>
    <row r="193" spans="1:6" x14ac:dyDescent="0.25">
      <c r="A193" s="97" t="s">
        <v>9</v>
      </c>
      <c r="B193" s="98">
        <v>1</v>
      </c>
      <c r="C193" s="99" t="str">
        <f t="shared" ref="C193:C198" si="21">$A$191&amp;A193&amp;B193</f>
        <v>Donation avec pacte Dutreil art.444-67aCheuvreux1</v>
      </c>
      <c r="D193" s="68"/>
      <c r="E193" s="69"/>
      <c r="F193" s="70"/>
    </row>
    <row r="194" spans="1:6" x14ac:dyDescent="0.25">
      <c r="A194" s="100" t="s">
        <v>9</v>
      </c>
      <c r="B194" s="101">
        <v>2</v>
      </c>
      <c r="C194" s="99" t="str">
        <f t="shared" si="21"/>
        <v>Donation avec pacte Dutreil art.444-67aCheuvreux2</v>
      </c>
      <c r="D194" s="9"/>
      <c r="E194" s="9"/>
      <c r="F194" s="71"/>
    </row>
    <row r="195" spans="1:6" x14ac:dyDescent="0.25">
      <c r="A195" s="100" t="s">
        <v>9</v>
      </c>
      <c r="B195" s="101">
        <v>3</v>
      </c>
      <c r="C195" s="99" t="str">
        <f t="shared" si="21"/>
        <v>Donation avec pacte Dutreil art.444-67aCheuvreux3</v>
      </c>
      <c r="D195" s="9"/>
      <c r="E195" s="9"/>
      <c r="F195" s="71"/>
    </row>
    <row r="196" spans="1:6" x14ac:dyDescent="0.25">
      <c r="A196" s="100" t="s">
        <v>9</v>
      </c>
      <c r="B196" s="101">
        <v>4</v>
      </c>
      <c r="C196" s="99" t="str">
        <f t="shared" si="21"/>
        <v>Donation avec pacte Dutreil art.444-67aCheuvreux4</v>
      </c>
      <c r="D196" s="9"/>
      <c r="E196" s="9"/>
      <c r="F196" s="71"/>
    </row>
    <row r="197" spans="1:6" x14ac:dyDescent="0.25">
      <c r="A197" s="100" t="s">
        <v>9</v>
      </c>
      <c r="B197" s="101">
        <v>5</v>
      </c>
      <c r="C197" s="99" t="str">
        <f t="shared" si="21"/>
        <v>Donation avec pacte Dutreil art.444-67aCheuvreux5</v>
      </c>
      <c r="D197" s="9"/>
      <c r="E197" s="9"/>
      <c r="F197" s="71"/>
    </row>
    <row r="198" spans="1:6" x14ac:dyDescent="0.25">
      <c r="A198" s="100" t="s">
        <v>9</v>
      </c>
      <c r="B198" s="101">
        <v>6</v>
      </c>
      <c r="C198" s="99" t="str">
        <f t="shared" si="21"/>
        <v>Donation avec pacte Dutreil art.444-67aCheuvreux6</v>
      </c>
      <c r="D198" s="180"/>
      <c r="E198" s="180"/>
      <c r="F198" s="72"/>
    </row>
    <row r="199" spans="1:6" x14ac:dyDescent="0.25">
      <c r="A199" s="170"/>
      <c r="B199" s="161"/>
      <c r="C199" s="162" t="s">
        <v>49</v>
      </c>
      <c r="D199" s="162" t="s">
        <v>50</v>
      </c>
      <c r="E199" s="161"/>
      <c r="F199" s="161"/>
    </row>
    <row r="200" spans="1:6" x14ac:dyDescent="0.25">
      <c r="A200" s="149" t="str">
        <f>H27</f>
        <v>Donation avec pacte Dutreil  (créances-espèces-VMC) art.444-67b</v>
      </c>
      <c r="B200" s="163"/>
      <c r="C200" s="166">
        <v>4.79E-3</v>
      </c>
      <c r="D200" s="167">
        <v>238.89</v>
      </c>
      <c r="E200" s="163"/>
      <c r="F200" s="163"/>
    </row>
    <row r="201" spans="1:6" x14ac:dyDescent="0.25">
      <c r="A201" s="54"/>
      <c r="B201" s="54"/>
      <c r="C201" s="54" t="s">
        <v>51</v>
      </c>
      <c r="D201" s="54" t="s">
        <v>52</v>
      </c>
      <c r="E201" s="54" t="s">
        <v>53</v>
      </c>
      <c r="F201" s="54" t="s">
        <v>12</v>
      </c>
    </row>
    <row r="202" spans="1:6" x14ac:dyDescent="0.25">
      <c r="A202" s="97" t="s">
        <v>9</v>
      </c>
      <c r="B202" s="98">
        <v>1</v>
      </c>
      <c r="C202" s="99" t="str">
        <f t="shared" ref="C202:C207" si="22">$A$200&amp;A202&amp;B202</f>
        <v>Donation avec pacte Dutreil  (créances-espèces-VMC) art.444-67bCheuvreux1</v>
      </c>
      <c r="D202" s="68"/>
      <c r="E202" s="69"/>
      <c r="F202" s="70"/>
    </row>
    <row r="203" spans="1:6" x14ac:dyDescent="0.25">
      <c r="A203" s="100" t="s">
        <v>9</v>
      </c>
      <c r="B203" s="101">
        <v>2</v>
      </c>
      <c r="C203" s="99" t="str">
        <f t="shared" si="22"/>
        <v>Donation avec pacte Dutreil  (créances-espèces-VMC) art.444-67bCheuvreux2</v>
      </c>
      <c r="D203" s="9"/>
      <c r="E203" s="9"/>
      <c r="F203" s="71"/>
    </row>
    <row r="204" spans="1:6" x14ac:dyDescent="0.25">
      <c r="A204" s="100" t="s">
        <v>9</v>
      </c>
      <c r="B204" s="101">
        <v>3</v>
      </c>
      <c r="C204" s="99" t="str">
        <f t="shared" si="22"/>
        <v>Donation avec pacte Dutreil  (créances-espèces-VMC) art.444-67bCheuvreux3</v>
      </c>
      <c r="D204" s="9"/>
      <c r="E204" s="9"/>
      <c r="F204" s="71"/>
    </row>
    <row r="205" spans="1:6" x14ac:dyDescent="0.25">
      <c r="A205" s="100" t="s">
        <v>9</v>
      </c>
      <c r="B205" s="101">
        <v>4</v>
      </c>
      <c r="C205" s="99" t="str">
        <f t="shared" si="22"/>
        <v>Donation avec pacte Dutreil  (créances-espèces-VMC) art.444-67bCheuvreux4</v>
      </c>
      <c r="D205" s="9"/>
      <c r="E205" s="9"/>
      <c r="F205" s="71"/>
    </row>
    <row r="206" spans="1:6" x14ac:dyDescent="0.25">
      <c r="A206" s="100" t="s">
        <v>9</v>
      </c>
      <c r="B206" s="101">
        <v>5</v>
      </c>
      <c r="C206" s="99" t="str">
        <f t="shared" si="22"/>
        <v>Donation avec pacte Dutreil  (créances-espèces-VMC) art.444-67bCheuvreux5</v>
      </c>
      <c r="D206" s="9"/>
      <c r="E206" s="9"/>
      <c r="F206" s="71"/>
    </row>
    <row r="207" spans="1:6" x14ac:dyDescent="0.25">
      <c r="A207" s="100" t="s">
        <v>9</v>
      </c>
      <c r="B207" s="101">
        <v>6</v>
      </c>
      <c r="C207" s="99" t="str">
        <f t="shared" si="22"/>
        <v>Donation avec pacte Dutreil  (créances-espèces-VMC) art.444-67bCheuvreux6</v>
      </c>
      <c r="D207" s="180"/>
      <c r="E207" s="180"/>
      <c r="F207" s="72"/>
    </row>
    <row r="208" spans="1:6" x14ac:dyDescent="0.25">
      <c r="A208" s="163"/>
      <c r="B208" s="163"/>
      <c r="C208" s="167" t="s">
        <v>49</v>
      </c>
      <c r="D208" s="167" t="s">
        <v>50</v>
      </c>
      <c r="E208" s="163"/>
      <c r="F208" s="168"/>
    </row>
    <row r="209" spans="1:6" x14ac:dyDescent="0.25">
      <c r="A209" s="149" t="str">
        <f>H8</f>
        <v>Association art.444-159</v>
      </c>
      <c r="B209" s="163"/>
      <c r="C209" s="169">
        <v>7.9900000000000006E-3</v>
      </c>
      <c r="D209" s="167">
        <v>397.25</v>
      </c>
      <c r="E209" s="163"/>
      <c r="F209" s="168"/>
    </row>
    <row r="210" spans="1:6" x14ac:dyDescent="0.25">
      <c r="A210" s="103"/>
      <c r="B210" s="103"/>
      <c r="C210" s="54" t="s">
        <v>51</v>
      </c>
      <c r="D210" s="54" t="s">
        <v>52</v>
      </c>
      <c r="E210" s="54" t="s">
        <v>53</v>
      </c>
      <c r="F210" s="54" t="s">
        <v>12</v>
      </c>
    </row>
    <row r="211" spans="1:6" x14ac:dyDescent="0.25">
      <c r="A211" s="105" t="s">
        <v>9</v>
      </c>
      <c r="B211" s="106">
        <v>1</v>
      </c>
      <c r="C211" s="110" t="str">
        <f t="shared" ref="C211:C216" si="23">$A$209&amp;A211&amp;B211</f>
        <v>Association art.444-159Cheuvreux1</v>
      </c>
      <c r="D211" s="68"/>
      <c r="E211" s="69"/>
      <c r="F211" s="70"/>
    </row>
    <row r="212" spans="1:6" x14ac:dyDescent="0.25">
      <c r="A212" s="108" t="s">
        <v>9</v>
      </c>
      <c r="B212" s="109">
        <v>2</v>
      </c>
      <c r="C212" s="110" t="str">
        <f t="shared" si="23"/>
        <v>Association art.444-159Cheuvreux2</v>
      </c>
      <c r="D212" s="9"/>
      <c r="E212" s="9"/>
      <c r="F212" s="71"/>
    </row>
    <row r="213" spans="1:6" x14ac:dyDescent="0.25">
      <c r="A213" s="108" t="s">
        <v>9</v>
      </c>
      <c r="B213" s="109">
        <v>3</v>
      </c>
      <c r="C213" s="110" t="str">
        <f t="shared" si="23"/>
        <v>Association art.444-159Cheuvreux3</v>
      </c>
      <c r="D213" s="9"/>
      <c r="E213" s="9"/>
      <c r="F213" s="71"/>
    </row>
    <row r="214" spans="1:6" x14ac:dyDescent="0.25">
      <c r="A214" s="108" t="s">
        <v>9</v>
      </c>
      <c r="B214" s="109">
        <v>4</v>
      </c>
      <c r="C214" s="110" t="str">
        <f t="shared" si="23"/>
        <v>Association art.444-159Cheuvreux4</v>
      </c>
      <c r="D214" s="9"/>
      <c r="E214" s="9"/>
      <c r="F214" s="71"/>
    </row>
    <row r="215" spans="1:6" x14ac:dyDescent="0.25">
      <c r="A215" s="108" t="s">
        <v>9</v>
      </c>
      <c r="B215" s="109">
        <v>5</v>
      </c>
      <c r="C215" s="110" t="str">
        <f t="shared" si="23"/>
        <v>Association art.444-159Cheuvreux5</v>
      </c>
      <c r="D215" s="9"/>
      <c r="E215" s="9"/>
      <c r="F215" s="71"/>
    </row>
    <row r="216" spans="1:6" x14ac:dyDescent="0.25">
      <c r="A216" s="108" t="s">
        <v>9</v>
      </c>
      <c r="B216" s="109">
        <v>6</v>
      </c>
      <c r="C216" s="110" t="str">
        <f t="shared" si="23"/>
        <v>Association art.444-159Cheuvreux6</v>
      </c>
      <c r="D216" s="180"/>
      <c r="E216" s="180"/>
      <c r="F216" s="72"/>
    </row>
    <row r="217" spans="1:6" x14ac:dyDescent="0.25">
      <c r="A217" s="163"/>
      <c r="B217" s="163"/>
      <c r="C217" s="167" t="s">
        <v>49</v>
      </c>
      <c r="D217" s="167" t="s">
        <v>50</v>
      </c>
      <c r="E217" s="163"/>
      <c r="F217" s="163"/>
    </row>
    <row r="218" spans="1:6" x14ac:dyDescent="0.25">
      <c r="A218" s="149" t="str">
        <f>H28</f>
        <v>Prorogation de délai résidentiel ou social art.444-168</v>
      </c>
      <c r="B218" s="163"/>
      <c r="C218" s="169">
        <v>5.3200000000000001E-3</v>
      </c>
      <c r="D218" s="167">
        <v>172.27500000000001</v>
      </c>
      <c r="E218" s="163"/>
      <c r="F218" s="163"/>
    </row>
    <row r="219" spans="1:6" x14ac:dyDescent="0.25">
      <c r="A219" s="96"/>
      <c r="B219" s="96"/>
      <c r="C219" s="54" t="s">
        <v>51</v>
      </c>
      <c r="D219" s="54" t="s">
        <v>52</v>
      </c>
      <c r="E219" s="54" t="s">
        <v>53</v>
      </c>
      <c r="F219" s="54" t="s">
        <v>12</v>
      </c>
    </row>
    <row r="220" spans="1:6" x14ac:dyDescent="0.25">
      <c r="A220" s="122" t="s">
        <v>9</v>
      </c>
      <c r="B220" s="114">
        <v>1</v>
      </c>
      <c r="C220" s="121" t="str">
        <f t="shared" ref="C220:C225" si="24">$A$218&amp;A220&amp;B220</f>
        <v>Prorogation de délai résidentiel ou social art.444-168Cheuvreux1</v>
      </c>
      <c r="D220" s="116"/>
      <c r="E220" s="117"/>
      <c r="F220" s="72"/>
    </row>
    <row r="221" spans="1:6" x14ac:dyDescent="0.25">
      <c r="A221" s="123" t="s">
        <v>9</v>
      </c>
      <c r="B221" s="118">
        <v>2</v>
      </c>
      <c r="C221" s="120" t="str">
        <f t="shared" si="24"/>
        <v>Prorogation de délai résidentiel ou social art.444-168Cheuvreux2</v>
      </c>
      <c r="D221" s="115"/>
      <c r="E221" s="115"/>
      <c r="F221" s="72"/>
    </row>
    <row r="222" spans="1:6" x14ac:dyDescent="0.25">
      <c r="A222" s="123" t="s">
        <v>9</v>
      </c>
      <c r="B222" s="118">
        <v>3</v>
      </c>
      <c r="C222" s="120" t="str">
        <f t="shared" si="24"/>
        <v>Prorogation de délai résidentiel ou social art.444-168Cheuvreux3</v>
      </c>
      <c r="D222" s="115"/>
      <c r="E222" s="115"/>
      <c r="F222" s="72"/>
    </row>
    <row r="223" spans="1:6" x14ac:dyDescent="0.25">
      <c r="A223" s="123" t="s">
        <v>9</v>
      </c>
      <c r="B223" s="118">
        <v>4</v>
      </c>
      <c r="C223" s="120" t="str">
        <f t="shared" si="24"/>
        <v>Prorogation de délai résidentiel ou social art.444-168Cheuvreux4</v>
      </c>
      <c r="D223" s="115"/>
      <c r="E223" s="115"/>
      <c r="F223" s="72"/>
    </row>
    <row r="224" spans="1:6" x14ac:dyDescent="0.25">
      <c r="A224" s="123" t="s">
        <v>9</v>
      </c>
      <c r="B224" s="118">
        <v>5</v>
      </c>
      <c r="C224" s="120" t="str">
        <f t="shared" si="24"/>
        <v>Prorogation de délai résidentiel ou social art.444-168Cheuvreux5</v>
      </c>
      <c r="D224" s="115"/>
      <c r="E224" s="115">
        <v>0</v>
      </c>
      <c r="F224" s="72"/>
    </row>
    <row r="225" spans="1:6" x14ac:dyDescent="0.25">
      <c r="A225" s="123" t="s">
        <v>9</v>
      </c>
      <c r="B225" s="118">
        <v>6</v>
      </c>
      <c r="C225" s="120" t="str">
        <f t="shared" si="24"/>
        <v>Prorogation de délai résidentiel ou social art.444-168Cheuvreux6</v>
      </c>
      <c r="D225" s="119"/>
      <c r="E225" s="119">
        <v>0</v>
      </c>
      <c r="F225" s="72"/>
    </row>
    <row r="226" spans="1:6" x14ac:dyDescent="0.25">
      <c r="A226" s="145"/>
      <c r="B226" s="146"/>
      <c r="C226" s="147" t="s">
        <v>49</v>
      </c>
      <c r="D226" s="147" t="s">
        <v>50</v>
      </c>
      <c r="E226" s="146"/>
      <c r="F226" s="148"/>
    </row>
    <row r="227" spans="1:6" x14ac:dyDescent="0.25">
      <c r="A227" s="149" t="str">
        <f>H29</f>
        <v>Prêt Pro (Résidentiel) art.444-139</v>
      </c>
      <c r="B227" s="150"/>
      <c r="C227" s="151">
        <v>4.3899999999999998E-3</v>
      </c>
      <c r="D227" s="152">
        <v>218.66</v>
      </c>
      <c r="E227" s="150"/>
      <c r="F227" s="153"/>
    </row>
    <row r="228" spans="1:6" x14ac:dyDescent="0.25">
      <c r="A228" s="14"/>
      <c r="B228" s="14"/>
      <c r="C228" s="14" t="s">
        <v>51</v>
      </c>
      <c r="D228" s="14" t="s">
        <v>52</v>
      </c>
      <c r="E228" s="14" t="s">
        <v>53</v>
      </c>
      <c r="F228" s="14" t="s">
        <v>12</v>
      </c>
    </row>
    <row r="229" spans="1:6" x14ac:dyDescent="0.25">
      <c r="A229" s="56" t="s">
        <v>9</v>
      </c>
      <c r="B229" s="17">
        <v>1</v>
      </c>
      <c r="C229" s="73" t="str">
        <f t="shared" ref="C229:C234" si="25">$A$227&amp;A229&amp;B229</f>
        <v>Prêt Pro (Résidentiel) art.444-139Cheuvreux1</v>
      </c>
      <c r="D229" s="68"/>
      <c r="E229" s="69"/>
      <c r="F229" s="72"/>
    </row>
    <row r="230" spans="1:6" x14ac:dyDescent="0.25">
      <c r="A230" s="52" t="s">
        <v>9</v>
      </c>
      <c r="B230" s="18">
        <v>2</v>
      </c>
      <c r="C230" s="73" t="str">
        <f t="shared" si="25"/>
        <v>Prêt Pro (Résidentiel) art.444-139Cheuvreux2</v>
      </c>
      <c r="D230" s="9"/>
      <c r="E230" s="9"/>
      <c r="F230" s="72"/>
    </row>
    <row r="231" spans="1:6" x14ac:dyDescent="0.25">
      <c r="A231" s="52" t="s">
        <v>9</v>
      </c>
      <c r="B231" s="18">
        <v>3</v>
      </c>
      <c r="C231" s="73" t="str">
        <f t="shared" si="25"/>
        <v>Prêt Pro (Résidentiel) art.444-139Cheuvreux3</v>
      </c>
      <c r="D231" s="9"/>
      <c r="E231" s="9"/>
      <c r="F231" s="72"/>
    </row>
    <row r="232" spans="1:6" x14ac:dyDescent="0.25">
      <c r="A232" s="52" t="s">
        <v>9</v>
      </c>
      <c r="B232" s="18">
        <v>4</v>
      </c>
      <c r="C232" s="73" t="str">
        <f t="shared" si="25"/>
        <v>Prêt Pro (Résidentiel) art.444-139Cheuvreux4</v>
      </c>
      <c r="D232" s="9"/>
      <c r="E232" s="9"/>
      <c r="F232" s="72"/>
    </row>
    <row r="233" spans="1:6" x14ac:dyDescent="0.25">
      <c r="A233" s="52" t="s">
        <v>9</v>
      </c>
      <c r="B233" s="18">
        <v>5</v>
      </c>
      <c r="C233" s="73" t="str">
        <f t="shared" si="25"/>
        <v>Prêt Pro (Résidentiel) art.444-139Cheuvreux5</v>
      </c>
      <c r="D233" s="9"/>
      <c r="E233" s="9"/>
      <c r="F233" s="72"/>
    </row>
    <row r="234" spans="1:6" x14ac:dyDescent="0.25">
      <c r="A234" s="52" t="s">
        <v>9</v>
      </c>
      <c r="B234" s="18">
        <v>6</v>
      </c>
      <c r="C234" s="73" t="str">
        <f t="shared" si="25"/>
        <v>Prêt Pro (Résidentiel) art.444-139Cheuvreux6</v>
      </c>
      <c r="D234" s="9"/>
      <c r="E234" s="9"/>
      <c r="F234" s="72"/>
    </row>
  </sheetData>
  <autoFilter ref="A3:H72" xr:uid="{7BA2921B-B677-4413-BAEB-A2C3EA1B901D}"/>
  <pageMargins left="0.7" right="0.7" top="0.75" bottom="0.75" header="0.3" footer="0.3"/>
  <pageSetup paperSize="9" scale="72" orientation="portrait" r:id="rId1"/>
  <rowBreaks count="8" manualBreakCount="8">
    <brk id="9" max="5" man="1"/>
    <brk id="18" max="5" man="1"/>
    <brk id="27" max="5" man="1"/>
    <brk id="36" max="5" man="1"/>
    <brk id="45" max="5" man="1"/>
    <brk id="54" max="5" man="1"/>
    <brk id="63" max="5" man="1"/>
    <brk id="90" max="5" man="1"/>
  </rowBreaks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C475B8427534B879374878DF67B59" ma:contentTypeVersion="9" ma:contentTypeDescription="Crée un document." ma:contentTypeScope="" ma:versionID="0784db4f8f9f86e398fab34400140523">
  <xsd:schema xmlns:xsd="http://www.w3.org/2001/XMLSchema" xmlns:xs="http://www.w3.org/2001/XMLSchema" xmlns:p="http://schemas.microsoft.com/office/2006/metadata/properties" xmlns:ns2="4a05ed78-1cfd-47ac-b1d4-f8ff6a69e98f" xmlns:ns3="7d434e70-9459-4cec-8263-bd8424a2580b" targetNamespace="http://schemas.microsoft.com/office/2006/metadata/properties" ma:root="true" ma:fieldsID="e1fe57159bb63097831f88fb9d307540" ns2:_="" ns3:_="">
    <xsd:import namespace="4a05ed78-1cfd-47ac-b1d4-f8ff6a69e98f"/>
    <xsd:import namespace="7d434e70-9459-4cec-8263-bd8424a25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032_FACTURE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5ed78-1cfd-47ac-b1d4-f8ff6a69e9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32_FACTURES" ma:index="12" nillable="true" ma:displayName="2 FACTURES" ma:format="Dropdown" ma:internalName="_x0032_FACTURES">
      <xsd:simpleType>
        <xsd:restriction base="dms:Text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34e70-9459-4cec-8263-bd8424a2580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5164F-7F39-4E74-BC79-5153BAD7DC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BB5E08-2AB4-40DD-908C-2E7C13620B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5ed78-1cfd-47ac-b1d4-f8ff6a69e98f"/>
    <ds:schemaRef ds:uri="7d434e70-9459-4cec-8263-bd8424a25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</vt:lpstr>
      <vt:lpstr>Tarifs Cheuvreux</vt:lpstr>
      <vt:lpstr>actes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</dc:creator>
  <cp:keywords/>
  <dc:description/>
  <cp:lastModifiedBy>SAIDI Özgül</cp:lastModifiedBy>
  <cp:revision/>
  <dcterms:created xsi:type="dcterms:W3CDTF">2016-05-19T10:04:56Z</dcterms:created>
  <dcterms:modified xsi:type="dcterms:W3CDTF">2025-03-04T14:40:47Z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0x0101002A0E86C501B9D345944A80EADA6D5431</vt:lpwstr>
  </property>
</Properties>
</file>